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swe\OneDrive\Personal BACKUP home 03.08.20\Personal home 03.08.20\AFG\Area Treasurer\2023\BUDGET\2024\"/>
    </mc:Choice>
  </mc:AlternateContent>
  <xr:revisionPtr revIDLastSave="0" documentId="13_ncr:1_{612E3F56-B1B7-4AC7-BD05-AB65ED0731F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4 Proposed Budget" sheetId="7" r:id="rId1"/>
    <sheet name="Historical Trends" sheetId="6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7" l="1"/>
  <c r="C39" i="7"/>
  <c r="C38" i="7"/>
  <c r="O40" i="7" l="1"/>
  <c r="O39" i="7"/>
  <c r="O38" i="7"/>
  <c r="O37" i="7"/>
  <c r="O36" i="7"/>
  <c r="G19" i="7"/>
  <c r="G18" i="7"/>
  <c r="G17" i="7"/>
  <c r="G16" i="7"/>
  <c r="G15" i="7"/>
  <c r="G20" i="7" s="1"/>
  <c r="G12" i="7"/>
  <c r="G11" i="7"/>
  <c r="G10" i="7"/>
  <c r="G9" i="7"/>
  <c r="G8" i="7"/>
  <c r="G7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41" i="7"/>
  <c r="K31" i="7"/>
  <c r="K24" i="7"/>
  <c r="N41" i="7"/>
  <c r="N33" i="7"/>
  <c r="N42" i="7" s="1"/>
  <c r="C37" i="7" s="1"/>
  <c r="C41" i="7" s="1"/>
  <c r="F13" i="7" s="1"/>
  <c r="F23" i="7" s="1"/>
  <c r="F20" i="7"/>
  <c r="G13" i="7" l="1"/>
  <c r="G23" i="7" s="1"/>
  <c r="F29" i="7"/>
  <c r="G29" i="7" s="1"/>
  <c r="O33" i="7"/>
  <c r="O42" i="7" s="1"/>
  <c r="E23" i="7"/>
  <c r="E29" i="7" s="1"/>
  <c r="C23" i="7"/>
  <c r="C29" i="7" s="1"/>
  <c r="B23" i="7"/>
  <c r="B29" i="7" s="1"/>
  <c r="E20" i="7"/>
  <c r="C20" i="7"/>
  <c r="B20" i="7"/>
  <c r="D23" i="7"/>
  <c r="D29" i="7" s="1"/>
  <c r="D20" i="7"/>
  <c r="K33" i="7"/>
  <c r="M41" i="7"/>
  <c r="L41" i="7"/>
  <c r="J41" i="7"/>
  <c r="K41" i="7"/>
  <c r="M33" i="7"/>
  <c r="L33" i="7"/>
  <c r="J33" i="7"/>
  <c r="BM43" i="6"/>
  <c r="BN43" i="6" s="1"/>
  <c r="BM42" i="6"/>
  <c r="BN42" i="6" s="1"/>
  <c r="BM41" i="6"/>
  <c r="BN41" i="6" s="1"/>
  <c r="BM40" i="6"/>
  <c r="BN40" i="6" s="1"/>
  <c r="BM39" i="6"/>
  <c r="BN39" i="6" s="1"/>
  <c r="BM35" i="6"/>
  <c r="BN35" i="6" s="1"/>
  <c r="BM34" i="6"/>
  <c r="BN34" i="6" s="1"/>
  <c r="BM33" i="6"/>
  <c r="BN33" i="6" s="1"/>
  <c r="BM32" i="6"/>
  <c r="BN32" i="6" s="1"/>
  <c r="BM31" i="6"/>
  <c r="BN31" i="6" s="1"/>
  <c r="BM30" i="6"/>
  <c r="BN30" i="6" s="1"/>
  <c r="BM29" i="6"/>
  <c r="BM28" i="6"/>
  <c r="BN28" i="6" s="1"/>
  <c r="BM27" i="6"/>
  <c r="BN27" i="6" s="1"/>
  <c r="BM26" i="6"/>
  <c r="BN26" i="6" s="1"/>
  <c r="BM25" i="6"/>
  <c r="BN25" i="6" s="1"/>
  <c r="BM24" i="6"/>
  <c r="BN24" i="6" s="1"/>
  <c r="BM23" i="6"/>
  <c r="BN23" i="6" s="1"/>
  <c r="BM22" i="6"/>
  <c r="BN22" i="6" s="1"/>
  <c r="BM21" i="6"/>
  <c r="BN21" i="6" s="1"/>
  <c r="BM20" i="6"/>
  <c r="BM19" i="6"/>
  <c r="BN19" i="6" s="1"/>
  <c r="BM18" i="6"/>
  <c r="BN18" i="6" s="1"/>
  <c r="BM17" i="6"/>
  <c r="BN17" i="6" s="1"/>
  <c r="BM16" i="6"/>
  <c r="BN16" i="6" s="1"/>
  <c r="BM15" i="6"/>
  <c r="BN15" i="6" s="1"/>
  <c r="BM14" i="6"/>
  <c r="BN14" i="6" s="1"/>
  <c r="BM13" i="6"/>
  <c r="BN13" i="6" s="1"/>
  <c r="BM12" i="6"/>
  <c r="BN12" i="6" s="1"/>
  <c r="BM11" i="6"/>
  <c r="BN11" i="6" s="1"/>
  <c r="BM10" i="6"/>
  <c r="BN10" i="6" s="1"/>
  <c r="BM9" i="6"/>
  <c r="BM8" i="6"/>
  <c r="BN8" i="6" s="1"/>
  <c r="BZ44" i="6"/>
  <c r="BY44" i="6"/>
  <c r="BX44" i="6"/>
  <c r="BW44" i="6"/>
  <c r="BV44" i="6"/>
  <c r="BU44" i="6"/>
  <c r="BT44" i="6"/>
  <c r="BS44" i="6"/>
  <c r="BR44" i="6"/>
  <c r="BQ44" i="6"/>
  <c r="BP44" i="6"/>
  <c r="BO44" i="6"/>
  <c r="BL44" i="6"/>
  <c r="BZ37" i="6"/>
  <c r="BY37" i="6"/>
  <c r="BX37" i="6"/>
  <c r="BW37" i="6"/>
  <c r="BV37" i="6"/>
  <c r="BU37" i="6"/>
  <c r="BT37" i="6"/>
  <c r="BS37" i="6"/>
  <c r="BR37" i="6"/>
  <c r="BQ37" i="6"/>
  <c r="BP37" i="6"/>
  <c r="BO37" i="6"/>
  <c r="BL37" i="6"/>
  <c r="BN29" i="6"/>
  <c r="BN20" i="6"/>
  <c r="BM7" i="6"/>
  <c r="BN7" i="6" s="1"/>
  <c r="BR46" i="6" l="1"/>
  <c r="K42" i="7"/>
  <c r="C31" i="7" s="1"/>
  <c r="C33" i="7" s="1"/>
  <c r="J42" i="7"/>
  <c r="B31" i="7" s="1"/>
  <c r="B33" i="7" s="1"/>
  <c r="F31" i="7"/>
  <c r="L42" i="7"/>
  <c r="D31" i="7" s="1"/>
  <c r="D33" i="7" s="1"/>
  <c r="M42" i="7"/>
  <c r="E31" i="7" s="1"/>
  <c r="E33" i="7" s="1"/>
  <c r="BY46" i="6"/>
  <c r="BX46" i="6"/>
  <c r="BN44" i="6"/>
  <c r="BL46" i="6"/>
  <c r="BZ46" i="6"/>
  <c r="BQ46" i="6"/>
  <c r="BO46" i="6"/>
  <c r="BP46" i="6"/>
  <c r="BS46" i="6"/>
  <c r="BT46" i="6"/>
  <c r="BU46" i="6"/>
  <c r="BV46" i="6"/>
  <c r="BW46" i="6"/>
  <c r="BN37" i="6"/>
  <c r="BM37" i="6"/>
  <c r="BM44" i="6"/>
  <c r="F33" i="7" l="1"/>
  <c r="G33" i="7" s="1"/>
  <c r="G31" i="7"/>
  <c r="BN46" i="6"/>
  <c r="BM46" i="6"/>
  <c r="AR44" i="6" l="1"/>
  <c r="AQ44" i="6"/>
  <c r="AP44" i="6"/>
  <c r="AO44" i="6"/>
  <c r="AN44" i="6"/>
  <c r="AM44" i="6"/>
  <c r="AL44" i="6"/>
  <c r="AK44" i="6"/>
  <c r="AJ44" i="6"/>
  <c r="AI44" i="6"/>
  <c r="AH44" i="6"/>
  <c r="AG44" i="6"/>
  <c r="AD44" i="6"/>
  <c r="AF43" i="6"/>
  <c r="AF42" i="6"/>
  <c r="AE41" i="6"/>
  <c r="AF41" i="6" s="1"/>
  <c r="AE40" i="6"/>
  <c r="AF40" i="6" s="1"/>
  <c r="AE39" i="6"/>
  <c r="AF39" i="6" s="1"/>
  <c r="AR37" i="6"/>
  <c r="AR46" i="6" s="1"/>
  <c r="AQ37" i="6"/>
  <c r="AQ46" i="6" s="1"/>
  <c r="AP37" i="6"/>
  <c r="AP46" i="6" s="1"/>
  <c r="AO37" i="6"/>
  <c r="AO46" i="6" s="1"/>
  <c r="AN37" i="6"/>
  <c r="AN46" i="6" s="1"/>
  <c r="AM37" i="6"/>
  <c r="AM46" i="6" s="1"/>
  <c r="AL37" i="6"/>
  <c r="AL46" i="6" s="1"/>
  <c r="AK37" i="6"/>
  <c r="AJ37" i="6"/>
  <c r="AI37" i="6"/>
  <c r="AH37" i="6"/>
  <c r="AG37" i="6"/>
  <c r="AD37" i="6"/>
  <c r="AE34" i="6"/>
  <c r="AF34" i="6" s="1"/>
  <c r="AE33" i="6"/>
  <c r="AF33" i="6" s="1"/>
  <c r="AE32" i="6"/>
  <c r="AF32" i="6" s="1"/>
  <c r="AE31" i="6"/>
  <c r="AF31" i="6" s="1"/>
  <c r="AE30" i="6"/>
  <c r="AF30" i="6" s="1"/>
  <c r="AE29" i="6"/>
  <c r="AF29" i="6" s="1"/>
  <c r="AE28" i="6"/>
  <c r="AF28" i="6" s="1"/>
  <c r="AE27" i="6"/>
  <c r="AF27" i="6" s="1"/>
  <c r="AE26" i="6"/>
  <c r="AF26" i="6" s="1"/>
  <c r="AE25" i="6"/>
  <c r="AF25" i="6" s="1"/>
  <c r="AE24" i="6"/>
  <c r="AF24" i="6" s="1"/>
  <c r="AE23" i="6"/>
  <c r="AF23" i="6" s="1"/>
  <c r="AE22" i="6"/>
  <c r="AF22" i="6" s="1"/>
  <c r="AE21" i="6"/>
  <c r="AF21" i="6" s="1"/>
  <c r="AE20" i="6"/>
  <c r="AF20" i="6" s="1"/>
  <c r="AE19" i="6"/>
  <c r="AF19" i="6" s="1"/>
  <c r="AE18" i="6"/>
  <c r="AF18" i="6" s="1"/>
  <c r="AE17" i="6"/>
  <c r="AF17" i="6" s="1"/>
  <c r="AE16" i="6"/>
  <c r="AF16" i="6" s="1"/>
  <c r="AE15" i="6"/>
  <c r="AF15" i="6" s="1"/>
  <c r="AE14" i="6"/>
  <c r="AF14" i="6" s="1"/>
  <c r="AE13" i="6"/>
  <c r="AF13" i="6" s="1"/>
  <c r="AE12" i="6"/>
  <c r="AF12" i="6" s="1"/>
  <c r="AE11" i="6"/>
  <c r="AF11" i="6" s="1"/>
  <c r="AE10" i="6"/>
  <c r="AF10" i="6" s="1"/>
  <c r="AE8" i="6"/>
  <c r="AF7" i="6"/>
  <c r="AD46" i="6" l="1"/>
  <c r="AF44" i="6"/>
  <c r="AH46" i="6"/>
  <c r="AI46" i="6"/>
  <c r="AG46" i="6"/>
  <c r="AK46" i="6"/>
  <c r="AJ46" i="6"/>
  <c r="AE37" i="6"/>
  <c r="AF8" i="6"/>
  <c r="AF37" i="6" s="1"/>
  <c r="AE44" i="6"/>
  <c r="AE46" i="6" l="1"/>
  <c r="AF46" i="6"/>
  <c r="C42" i="6"/>
  <c r="D42" i="6" s="1"/>
  <c r="C41" i="6"/>
  <c r="D41" i="6" s="1"/>
  <c r="C40" i="6"/>
  <c r="D40" i="6" s="1"/>
  <c r="C39" i="6"/>
  <c r="C34" i="6"/>
  <c r="C33" i="6"/>
  <c r="C32" i="6"/>
  <c r="D32" i="6" s="1"/>
  <c r="C31" i="6"/>
  <c r="D31" i="6" s="1"/>
  <c r="C30" i="6"/>
  <c r="D30" i="6" s="1"/>
  <c r="C29" i="6"/>
  <c r="D29" i="6" s="1"/>
  <c r="C28" i="6"/>
  <c r="D28" i="6" s="1"/>
  <c r="C27" i="6"/>
  <c r="D27" i="6" s="1"/>
  <c r="C26" i="6"/>
  <c r="D26" i="6" s="1"/>
  <c r="C25" i="6"/>
  <c r="D25" i="6" s="1"/>
  <c r="C24" i="6"/>
  <c r="D24" i="6" s="1"/>
  <c r="C23" i="6"/>
  <c r="C22" i="6"/>
  <c r="D22" i="6" s="1"/>
  <c r="C21" i="6"/>
  <c r="C20" i="6"/>
  <c r="C19" i="6"/>
  <c r="D19" i="6" s="1"/>
  <c r="C18" i="6"/>
  <c r="D18" i="6" s="1"/>
  <c r="C17" i="6"/>
  <c r="D17" i="6" s="1"/>
  <c r="C16" i="6"/>
  <c r="D16" i="6" s="1"/>
  <c r="C15" i="6"/>
  <c r="D15" i="6" s="1"/>
  <c r="C14" i="6"/>
  <c r="D14" i="6" s="1"/>
  <c r="C13" i="6"/>
  <c r="D13" i="6" s="1"/>
  <c r="C12" i="6"/>
  <c r="D12" i="6" s="1"/>
  <c r="C11" i="6"/>
  <c r="D11" i="6" s="1"/>
  <c r="C10" i="6"/>
  <c r="D10" i="6" s="1"/>
  <c r="C9" i="6"/>
  <c r="C8" i="6"/>
  <c r="D8" i="6" s="1"/>
  <c r="C7" i="6"/>
  <c r="J44" i="6"/>
  <c r="I44" i="6"/>
  <c r="H44" i="6"/>
  <c r="G44" i="6"/>
  <c r="F44" i="6"/>
  <c r="E44" i="6"/>
  <c r="C43" i="6" s="1"/>
  <c r="D43" i="6" s="1"/>
  <c r="B44" i="6"/>
  <c r="B37" i="6"/>
  <c r="D34" i="6"/>
  <c r="D33" i="6"/>
  <c r="D23" i="6"/>
  <c r="D21" i="6"/>
  <c r="D20" i="6"/>
  <c r="G37" i="6"/>
  <c r="J37" i="6"/>
  <c r="I37" i="6"/>
  <c r="F37" i="6"/>
  <c r="AV43" i="6"/>
  <c r="AW43" i="6" s="1"/>
  <c r="AV42" i="6"/>
  <c r="AW42" i="6" s="1"/>
  <c r="AV41" i="6"/>
  <c r="AV40" i="6"/>
  <c r="AV39" i="6"/>
  <c r="AV34" i="6"/>
  <c r="AW34" i="6" s="1"/>
  <c r="AV33" i="6"/>
  <c r="AW33" i="6" s="1"/>
  <c r="AV32" i="6"/>
  <c r="AW32" i="6" s="1"/>
  <c r="AV31" i="6"/>
  <c r="AW31" i="6" s="1"/>
  <c r="AV30" i="6"/>
  <c r="AW30" i="6" s="1"/>
  <c r="AV28" i="6"/>
  <c r="AW28" i="6" s="1"/>
  <c r="AV27" i="6"/>
  <c r="AW27" i="6" s="1"/>
  <c r="AV26" i="6"/>
  <c r="AW26" i="6" s="1"/>
  <c r="AV25" i="6"/>
  <c r="AW25" i="6" s="1"/>
  <c r="AV24" i="6"/>
  <c r="AW24" i="6" s="1"/>
  <c r="AV23" i="6"/>
  <c r="AW23" i="6" s="1"/>
  <c r="AV22" i="6"/>
  <c r="AW22" i="6" s="1"/>
  <c r="AV21" i="6"/>
  <c r="AW21" i="6" s="1"/>
  <c r="AV20" i="6"/>
  <c r="AW20" i="6" s="1"/>
  <c r="AV19" i="6"/>
  <c r="AW19" i="6" s="1"/>
  <c r="AV18" i="6"/>
  <c r="AW18" i="6" s="1"/>
  <c r="AV17" i="6"/>
  <c r="AW17" i="6" s="1"/>
  <c r="AV16" i="6"/>
  <c r="AW16" i="6" s="1"/>
  <c r="AV15" i="6"/>
  <c r="AW15" i="6" s="1"/>
  <c r="AV14" i="6"/>
  <c r="AW14" i="6" s="1"/>
  <c r="AV13" i="6"/>
  <c r="AW13" i="6" s="1"/>
  <c r="AV12" i="6"/>
  <c r="AW12" i="6" s="1"/>
  <c r="AV11" i="6"/>
  <c r="AW11" i="6" s="1"/>
  <c r="AV10" i="6"/>
  <c r="AW10" i="6" s="1"/>
  <c r="AV9" i="6"/>
  <c r="AV8" i="6"/>
  <c r="AW8" i="6" s="1"/>
  <c r="N43" i="6"/>
  <c r="O43" i="6" s="1"/>
  <c r="N42" i="6"/>
  <c r="O42" i="6" s="1"/>
  <c r="N41" i="6"/>
  <c r="O41" i="6" s="1"/>
  <c r="N40" i="6"/>
  <c r="O40" i="6" s="1"/>
  <c r="N39" i="6"/>
  <c r="O39" i="6" s="1"/>
  <c r="N34" i="6"/>
  <c r="O34" i="6" s="1"/>
  <c r="N33" i="6"/>
  <c r="O33" i="6" s="1"/>
  <c r="N32" i="6"/>
  <c r="O32" i="6" s="1"/>
  <c r="N31" i="6"/>
  <c r="O31" i="6" s="1"/>
  <c r="N30" i="6"/>
  <c r="O30" i="6" s="1"/>
  <c r="N29" i="6"/>
  <c r="O29" i="6" s="1"/>
  <c r="N28" i="6"/>
  <c r="O28" i="6" s="1"/>
  <c r="N27" i="6"/>
  <c r="O27" i="6" s="1"/>
  <c r="N26" i="6"/>
  <c r="O26" i="6" s="1"/>
  <c r="N25" i="6"/>
  <c r="O25" i="6" s="1"/>
  <c r="N24" i="6"/>
  <c r="O24" i="6" s="1"/>
  <c r="N23" i="6"/>
  <c r="O23" i="6" s="1"/>
  <c r="N22" i="6"/>
  <c r="O22" i="6" s="1"/>
  <c r="N21" i="6"/>
  <c r="O21" i="6" s="1"/>
  <c r="N20" i="6"/>
  <c r="O20" i="6" s="1"/>
  <c r="N19" i="6"/>
  <c r="O19" i="6" s="1"/>
  <c r="N18" i="6"/>
  <c r="O18" i="6" s="1"/>
  <c r="N17" i="6"/>
  <c r="O17" i="6" s="1"/>
  <c r="N16" i="6"/>
  <c r="O16" i="6" s="1"/>
  <c r="N15" i="6"/>
  <c r="O15" i="6" s="1"/>
  <c r="N14" i="6"/>
  <c r="O14" i="6" s="1"/>
  <c r="N13" i="6"/>
  <c r="O13" i="6" s="1"/>
  <c r="N12" i="6"/>
  <c r="O12" i="6" s="1"/>
  <c r="N11" i="6"/>
  <c r="O11" i="6" s="1"/>
  <c r="N10" i="6"/>
  <c r="O10" i="6" s="1"/>
  <c r="N9" i="6"/>
  <c r="O9" i="6" s="1"/>
  <c r="N8" i="6"/>
  <c r="O8" i="6" s="1"/>
  <c r="AA37" i="6"/>
  <c r="Z37" i="6"/>
  <c r="Y37" i="6"/>
  <c r="X37" i="6"/>
  <c r="W37" i="6"/>
  <c r="V37" i="6"/>
  <c r="U37" i="6"/>
  <c r="T37" i="6"/>
  <c r="S37" i="6"/>
  <c r="R37" i="6"/>
  <c r="Q37" i="6"/>
  <c r="BI44" i="6"/>
  <c r="BH44" i="6"/>
  <c r="BG44" i="6"/>
  <c r="BF44" i="6"/>
  <c r="BE44" i="6"/>
  <c r="BD44" i="6"/>
  <c r="BC44" i="6"/>
  <c r="BB44" i="6"/>
  <c r="BA44" i="6"/>
  <c r="AZ44" i="6"/>
  <c r="AY44" i="6"/>
  <c r="AX44" i="6"/>
  <c r="AU44" i="6"/>
  <c r="AW41" i="6"/>
  <c r="AW40" i="6"/>
  <c r="BI37" i="6"/>
  <c r="BI46" i="6" s="1"/>
  <c r="BH37" i="6"/>
  <c r="BH46" i="6" s="1"/>
  <c r="BG37" i="6"/>
  <c r="BG46" i="6" s="1"/>
  <c r="BF37" i="6"/>
  <c r="BF46" i="6" s="1"/>
  <c r="BE37" i="6"/>
  <c r="BE46" i="6" s="1"/>
  <c r="BD37" i="6"/>
  <c r="BD46" i="6" s="1"/>
  <c r="BC37" i="6"/>
  <c r="BC46" i="6" s="1"/>
  <c r="BA37" i="6"/>
  <c r="AZ37" i="6"/>
  <c r="AY37" i="6"/>
  <c r="AX37" i="6"/>
  <c r="AU37" i="6"/>
  <c r="BB29" i="6"/>
  <c r="AV29" i="6" s="1"/>
  <c r="AV7" i="6"/>
  <c r="AA44" i="6"/>
  <c r="Z44" i="6"/>
  <c r="Y44" i="6"/>
  <c r="X44" i="6"/>
  <c r="W44" i="6"/>
  <c r="V44" i="6"/>
  <c r="U44" i="6"/>
  <c r="T44" i="6"/>
  <c r="S44" i="6"/>
  <c r="R44" i="6"/>
  <c r="Q44" i="6"/>
  <c r="P44" i="6"/>
  <c r="M44" i="6"/>
  <c r="P37" i="6"/>
  <c r="M37" i="6"/>
  <c r="N7" i="6"/>
  <c r="O7" i="6" s="1"/>
  <c r="F46" i="6" l="1"/>
  <c r="P46" i="6"/>
  <c r="AU46" i="6"/>
  <c r="Z46" i="6"/>
  <c r="Y46" i="6"/>
  <c r="AA46" i="6"/>
  <c r="U46" i="6"/>
  <c r="Q46" i="6"/>
  <c r="R46" i="6"/>
  <c r="T46" i="6"/>
  <c r="W46" i="6"/>
  <c r="V46" i="6"/>
  <c r="X46" i="6"/>
  <c r="I46" i="6"/>
  <c r="J46" i="6"/>
  <c r="B46" i="6"/>
  <c r="G46" i="6"/>
  <c r="C44" i="6"/>
  <c r="D39" i="6"/>
  <c r="D44" i="6" s="1"/>
  <c r="D7" i="6"/>
  <c r="D37" i="6" s="1"/>
  <c r="C37" i="6"/>
  <c r="E37" i="6"/>
  <c r="E46" i="6" s="1"/>
  <c r="H37" i="6"/>
  <c r="H46" i="6" s="1"/>
  <c r="AX46" i="6"/>
  <c r="AW29" i="6"/>
  <c r="AV44" i="6"/>
  <c r="M46" i="6"/>
  <c r="BA46" i="6"/>
  <c r="S46" i="6"/>
  <c r="O44" i="6"/>
  <c r="AV37" i="6"/>
  <c r="AY46" i="6"/>
  <c r="AW39" i="6"/>
  <c r="AW44" i="6" s="1"/>
  <c r="AZ46" i="6"/>
  <c r="N37" i="6"/>
  <c r="BB37" i="6"/>
  <c r="BB46" i="6" s="1"/>
  <c r="AW7" i="6"/>
  <c r="O37" i="6"/>
  <c r="N44" i="6"/>
  <c r="AW37" i="6" l="1"/>
  <c r="AW46" i="6" s="1"/>
  <c r="C46" i="6"/>
  <c r="D46" i="6"/>
  <c r="AV46" i="6"/>
  <c r="N46" i="6"/>
  <c r="O46" i="6"/>
</calcChain>
</file>

<file path=xl/sharedStrings.xml><?xml version="1.0" encoding="utf-8"?>
<sst xmlns="http://schemas.openxmlformats.org/spreadsheetml/2006/main" count="665" uniqueCount="117">
  <si>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</si>
  <si>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</si>
  <si>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</si>
  <si>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</si>
  <si>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</si>
  <si>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</si>
  <si>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</si>
  <si>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</si>
  <si>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</si>
  <si>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</si>
  <si>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</si>
  <si>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</si>
  <si>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INCOME</t>
  </si>
  <si>
    <t>Group/District Contributions</t>
  </si>
  <si>
    <t>AA Events Coordinator</t>
  </si>
  <si>
    <t>AAPP</t>
  </si>
  <si>
    <t>Alateen Co-ordinator</t>
  </si>
  <si>
    <t>Alternate delegate</t>
  </si>
  <si>
    <t>Answering Service</t>
  </si>
  <si>
    <t>Archives</t>
  </si>
  <si>
    <t>Area Meeting</t>
  </si>
  <si>
    <t>Board of Directors</t>
  </si>
  <si>
    <t>BOD: Office Staff/LDC &amp; Storage</t>
  </si>
  <si>
    <t>Chairman</t>
  </si>
  <si>
    <t>Delegate</t>
  </si>
  <si>
    <t>Group Records</t>
  </si>
  <si>
    <t>Equalized Expenses</t>
  </si>
  <si>
    <t>Equipment Purchase/Repairs</t>
  </si>
  <si>
    <t>Insurance &amp; Bonding</t>
  </si>
  <si>
    <t>Literature &amp; Forum (exp.)</t>
  </si>
  <si>
    <t xml:space="preserve">Mileage </t>
  </si>
  <si>
    <t xml:space="preserve">NERD for past delegates </t>
  </si>
  <si>
    <t>Operating fees (background checks)</t>
  </si>
  <si>
    <t>Secretary</t>
  </si>
  <si>
    <t>Spanish Liason</t>
  </si>
  <si>
    <t>Thought/Task Force Expenses</t>
  </si>
  <si>
    <t>Treasurer</t>
  </si>
  <si>
    <t>Webmaster</t>
  </si>
  <si>
    <t>SUBTOTAL EXPENSES</t>
  </si>
  <si>
    <t>CT Alateen Weekend Workshop-CAWW</t>
  </si>
  <si>
    <t>SUBTOTAL SEED MONEY</t>
  </si>
  <si>
    <t>TOTAL EXPENSES</t>
  </si>
  <si>
    <t>ANNUAL BUDGET</t>
  </si>
  <si>
    <t>YTD ACTUAL</t>
  </si>
  <si>
    <t>(OVER)/UNDER BUDGET</t>
  </si>
  <si>
    <t>EXPENSES:</t>
  </si>
  <si>
    <t>Special Events</t>
  </si>
  <si>
    <t>Seed Money PAID:</t>
  </si>
  <si>
    <t>Quick Refererance Guides</t>
  </si>
  <si>
    <t xml:space="preserve"> </t>
  </si>
  <si>
    <t>Unexpected Income</t>
  </si>
  <si>
    <t>Seed Money</t>
  </si>
  <si>
    <t>Cash from Checking</t>
  </si>
  <si>
    <t>Sub-total Seed Money</t>
  </si>
  <si>
    <t>Convention</t>
  </si>
  <si>
    <t>Spring Assembly</t>
  </si>
  <si>
    <t>Fall Assembly</t>
  </si>
  <si>
    <t>CAWW</t>
  </si>
  <si>
    <t>2021 CT AFG EXPENSES</t>
  </si>
  <si>
    <t xml:space="preserve">Ex-Officio </t>
  </si>
  <si>
    <t>Miscellaneous</t>
  </si>
  <si>
    <t>Public Outreach</t>
  </si>
  <si>
    <t>Spring Assembly - zoom,interpreters</t>
  </si>
  <si>
    <t>Fall Assembly-Prof. Hosting, interpreters</t>
  </si>
  <si>
    <t>2020 CT AFG EXPENSES</t>
  </si>
  <si>
    <t>Ex-Officio (2020 only)</t>
  </si>
  <si>
    <t>Miscellaneous(July only bank s/c)</t>
  </si>
  <si>
    <t xml:space="preserve">Spring Assembly </t>
  </si>
  <si>
    <t xml:space="preserve">Fall Assembly </t>
  </si>
  <si>
    <t>Miscelleanous Income</t>
  </si>
  <si>
    <t>Registration Spring Assembly 2022</t>
  </si>
  <si>
    <t>2022 CT AFG EXPENSES</t>
  </si>
  <si>
    <t>Adjustment to Excel Ckbk to =Bank Bal.</t>
  </si>
  <si>
    <t>-</t>
  </si>
  <si>
    <t>2023 CT AFG EXPENSES</t>
  </si>
  <si>
    <t>Literature &amp; Forum (Expenses)</t>
  </si>
  <si>
    <t>Mileage (.30/mile)</t>
  </si>
  <si>
    <t>N.Eastern Regional Delegates (NERD)</t>
  </si>
  <si>
    <t>Operating Expenses(background checks)</t>
  </si>
  <si>
    <t>YTD ACTUAL June 2023</t>
  </si>
  <si>
    <t>2023 (January thru June)</t>
  </si>
  <si>
    <t>ANNUAL</t>
  </si>
  <si>
    <t>2021 (COVID)</t>
  </si>
  <si>
    <t>2020 (COVID)</t>
  </si>
  <si>
    <t>2019 CT AFG EXPENSES</t>
  </si>
  <si>
    <t>WSO Contribution(from Spring Assembly)</t>
  </si>
  <si>
    <t>Unexpected Expense convention 2020</t>
  </si>
  <si>
    <t>CT Alateen Weekend Workshop(CAWW)</t>
  </si>
  <si>
    <t>SEED MONEY</t>
  </si>
  <si>
    <t>Actual 2019</t>
  </si>
  <si>
    <t>Expenses</t>
  </si>
  <si>
    <t>Actual 2022</t>
  </si>
  <si>
    <t>2024 Budget</t>
  </si>
  <si>
    <t>Budget 2023</t>
  </si>
  <si>
    <t>Actual Exp</t>
  </si>
  <si>
    <t xml:space="preserve">Convention </t>
  </si>
  <si>
    <t>Income</t>
  </si>
  <si>
    <t>TOTAL INCOME</t>
  </si>
  <si>
    <t>Miscelleanous adjustment</t>
  </si>
  <si>
    <t>SUMMARY:</t>
  </si>
  <si>
    <t>NET INCOME / (LOSS)</t>
  </si>
  <si>
    <t>NOTE: not including 2020 or 2021 as they were COVID years</t>
  </si>
  <si>
    <t>YTD 6/30/23</t>
  </si>
  <si>
    <t>NOTE: click "+" above to unhide columns</t>
  </si>
  <si>
    <t>NOTE: click "-" above to re-hide columns</t>
  </si>
  <si>
    <t>Variance</t>
  </si>
  <si>
    <t>2023 Budget</t>
  </si>
  <si>
    <t>vs 2024 Budget</t>
  </si>
  <si>
    <t>Total budgeted expenses</t>
  </si>
  <si>
    <t>less Group / District Contributions</t>
  </si>
  <si>
    <t>less Unexpected Income</t>
  </si>
  <si>
    <t>= "Cash from Checking"</t>
  </si>
  <si>
    <t>less seed money</t>
  </si>
  <si>
    <t>2024 Budgeted "Cash from Checking":</t>
  </si>
  <si>
    <t>includes mileage</t>
  </si>
  <si>
    <t>Proposed</t>
  </si>
  <si>
    <t xml:space="preserve">PROPOSED 2024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</si>
</sst>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70C0"/>
      <name val="Arial"/>
      <family val="2"/>
    </font>
    <font>
      <b/>
      <u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rgb="FF0070C0"/>
      <name val="Arial"/>
      <family val="2"/>
    </font>
    <font>
      <b/>
      <sz val="12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u/>
      <sz val="16"/>
      <color rgb="FF0070C0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u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/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1" fillId="0" borderId="0"/>
  </cellStyleXfs>
  <cellXfs count="136">
    <xf numFmtId="0" fontId="0" fillId="0" borderId="0" xfId="0"/>
    <xf numFmtId="0" fontId="2" fillId="0" borderId="0" xfId="0" applyFont="1"/>
    <xf numFmtId="43" fontId="3" fillId="0" borderId="0" xfId="0" applyNumberFormat="1" applyFont="1"/>
    <xf numFmtId="0" fontId="3" fillId="0" borderId="0" xfId="0" applyFont="1"/>
    <xf numFmtId="43" fontId="0" fillId="0" borderId="0" xfId="0" applyNumberFormat="1"/>
    <xf numFmtId="43" fontId="6" fillId="0" borderId="1" xfId="1" applyFont="1" applyBorder="1"/>
    <xf numFmtId="43" fontId="3" fillId="0" borderId="1" xfId="1" applyFont="1" applyBorder="1"/>
    <xf numFmtId="43" fontId="5" fillId="0" borderId="1" xfId="1" applyFont="1" applyBorder="1"/>
    <xf numFmtId="43" fontId="3" fillId="0" borderId="0" xfId="0" applyNumberFormat="1" applyFont="1" applyAlignment="1">
      <alignment horizontal="center"/>
    </xf>
    <xf numFmtId="43" fontId="5" fillId="10" borderId="1" xfId="1" applyFont="1" applyFill="1" applyBorder="1"/>
    <xf numFmtId="43" fontId="5" fillId="3" borderId="1" xfId="1" applyFont="1" applyFill="1" applyBorder="1"/>
    <xf numFmtId="43" fontId="0" fillId="0" borderId="1" xfId="1" applyFont="1" applyBorder="1"/>
    <xf numFmtId="43" fontId="6" fillId="0" borderId="4" xfId="1" applyFont="1" applyBorder="1"/>
    <xf numFmtId="43" fontId="5" fillId="0" borderId="4" xfId="1" applyFont="1" applyBorder="1"/>
    <xf numFmtId="43" fontId="5" fillId="3" borderId="4" xfId="1" applyFont="1" applyFill="1" applyBorder="1"/>
    <xf numFmtId="43" fontId="5" fillId="3" borderId="9" xfId="1" applyFont="1" applyFill="1" applyBorder="1"/>
    <xf numFmtId="0" fontId="2" fillId="5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3" fontId="5" fillId="2" borderId="6" xfId="1" applyFont="1" applyFill="1" applyBorder="1" applyAlignment="1">
      <alignment vertical="center"/>
    </xf>
    <xf numFmtId="43" fontId="6" fillId="10" borderId="17" xfId="1" applyFont="1" applyFill="1" applyBorder="1"/>
    <xf numFmtId="43" fontId="3" fillId="10" borderId="9" xfId="1" applyFont="1" applyFill="1" applyBorder="1"/>
    <xf numFmtId="0" fontId="2" fillId="11" borderId="13" xfId="0" applyFont="1" applyFill="1" applyBorder="1" applyAlignment="1">
      <alignment horizontal="center" vertical="center" wrapText="1"/>
    </xf>
    <xf numFmtId="0" fontId="5" fillId="11" borderId="14" xfId="0" applyFont="1" applyFill="1" applyBorder="1"/>
    <xf numFmtId="43" fontId="6" fillId="11" borderId="15" xfId="1" applyFont="1" applyFill="1" applyBorder="1"/>
    <xf numFmtId="0" fontId="4" fillId="0" borderId="3" xfId="0" applyFont="1" applyBorder="1"/>
    <xf numFmtId="0" fontId="1" fillId="3" borderId="3" xfId="0" applyFont="1" applyFill="1" applyBorder="1" applyAlignment="1">
      <alignment horizontal="right"/>
    </xf>
    <xf numFmtId="0" fontId="1" fillId="8" borderId="3" xfId="0" applyFont="1" applyFill="1" applyBorder="1"/>
    <xf numFmtId="0" fontId="4" fillId="10" borderId="3" xfId="0" applyFont="1" applyFill="1" applyBorder="1"/>
    <xf numFmtId="0" fontId="1" fillId="2" borderId="10" xfId="0" applyFont="1" applyFill="1" applyBorder="1" applyAlignment="1">
      <alignment horizontal="right" vertical="center"/>
    </xf>
    <xf numFmtId="43" fontId="1" fillId="0" borderId="8" xfId="0" applyNumberFormat="1" applyFont="1" applyBorder="1" applyAlignment="1">
      <alignment horizontal="center"/>
    </xf>
    <xf numFmtId="43" fontId="6" fillId="0" borderId="9" xfId="1" applyFont="1" applyBorder="1"/>
    <xf numFmtId="43" fontId="5" fillId="10" borderId="9" xfId="1" applyFont="1" applyFill="1" applyBorder="1"/>
    <xf numFmtId="43" fontId="5" fillId="2" borderId="12" xfId="1" applyFont="1" applyFill="1" applyBorder="1" applyAlignment="1">
      <alignment vertical="center"/>
    </xf>
    <xf numFmtId="43" fontId="3" fillId="7" borderId="9" xfId="1" applyFont="1" applyFill="1" applyBorder="1"/>
    <xf numFmtId="0" fontId="2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/>
    <xf numFmtId="0" fontId="9" fillId="0" borderId="0" xfId="0" applyFont="1"/>
    <xf numFmtId="43" fontId="3" fillId="0" borderId="23" xfId="1" applyFont="1" applyFill="1" applyBorder="1"/>
    <xf numFmtId="43" fontId="5" fillId="12" borderId="24" xfId="1" applyFont="1" applyFill="1" applyBorder="1"/>
    <xf numFmtId="0" fontId="4" fillId="0" borderId="3" xfId="0" quotePrefix="1" applyFont="1" applyBorder="1"/>
    <xf numFmtId="43" fontId="6" fillId="14" borderId="15" xfId="1" applyFont="1" applyFill="1" applyBorder="1"/>
    <xf numFmtId="43" fontId="5" fillId="3" borderId="15" xfId="1" applyFont="1" applyFill="1" applyBorder="1"/>
    <xf numFmtId="43" fontId="1" fillId="3" borderId="9" xfId="1" applyFont="1" applyFill="1" applyBorder="1"/>
    <xf numFmtId="43" fontId="5" fillId="2" borderId="11" xfId="1" applyFont="1" applyFill="1" applyBorder="1" applyAlignment="1">
      <alignment vertical="center"/>
    </xf>
    <xf numFmtId="43" fontId="5" fillId="3" borderId="16" xfId="1" applyFont="1" applyFill="1" applyBorder="1"/>
    <xf numFmtId="43" fontId="6" fillId="13" borderId="15" xfId="1" applyFont="1" applyFill="1" applyBorder="1"/>
    <xf numFmtId="0" fontId="4" fillId="0" borderId="25" xfId="3" applyFont="1" applyBorder="1"/>
    <xf numFmtId="0" fontId="2" fillId="4" borderId="28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 vertical="center" wrapText="1"/>
    </xf>
    <xf numFmtId="0" fontId="2" fillId="11" borderId="3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43" fontId="3" fillId="0" borderId="4" xfId="1" applyFont="1" applyBorder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0" xfId="0" applyFont="1"/>
    <xf numFmtId="43" fontId="15" fillId="0" borderId="0" xfId="0" applyNumberFormat="1" applyFont="1"/>
    <xf numFmtId="0" fontId="16" fillId="0" borderId="0" xfId="0" applyFont="1"/>
    <xf numFmtId="43" fontId="16" fillId="0" borderId="0" xfId="0" applyNumberFormat="1" applyFont="1" applyAlignment="1">
      <alignment horizontal="center"/>
    </xf>
    <xf numFmtId="43" fontId="16" fillId="0" borderId="0" xfId="0" applyNumberFormat="1" applyFont="1" applyAlignment="1">
      <alignment horizontal="center" wrapText="1"/>
    </xf>
    <xf numFmtId="4" fontId="17" fillId="15" borderId="1" xfId="0" applyNumberFormat="1" applyFont="1" applyFill="1" applyBorder="1" applyAlignment="1">
      <alignment horizontal="center"/>
    </xf>
    <xf numFmtId="4" fontId="17" fillId="15" borderId="1" xfId="0" quotePrefix="1" applyNumberFormat="1" applyFont="1" applyFill="1" applyBorder="1" applyAlignment="1">
      <alignment horizontal="center"/>
    </xf>
    <xf numFmtId="4" fontId="18" fillId="16" borderId="1" xfId="0" quotePrefix="1" applyNumberFormat="1" applyFont="1" applyFill="1" applyBorder="1" applyAlignment="1">
      <alignment horizontal="center"/>
    </xf>
    <xf numFmtId="0" fontId="4" fillId="0" borderId="0" xfId="0" applyFont="1"/>
    <xf numFmtId="43" fontId="0" fillId="0" borderId="0" xfId="1" applyFont="1"/>
    <xf numFmtId="4" fontId="19" fillId="17" borderId="1" xfId="0" applyNumberFormat="1" applyFont="1" applyFill="1" applyBorder="1" applyAlignment="1">
      <alignment horizontal="center"/>
    </xf>
    <xf numFmtId="0" fontId="20" fillId="0" borderId="0" xfId="0" applyFont="1"/>
    <xf numFmtId="43" fontId="22" fillId="0" borderId="1" xfId="1" applyFont="1" applyBorder="1" applyAlignment="1">
      <alignment horizontal="center"/>
    </xf>
    <xf numFmtId="0" fontId="23" fillId="0" borderId="0" xfId="0" applyFont="1"/>
    <xf numFmtId="43" fontId="23" fillId="0" borderId="1" xfId="1" applyFont="1" applyBorder="1" applyAlignment="1">
      <alignment horizontal="center"/>
    </xf>
    <xf numFmtId="43" fontId="23" fillId="0" borderId="1" xfId="1" applyFont="1" applyBorder="1"/>
    <xf numFmtId="43" fontId="24" fillId="0" borderId="1" xfId="1" applyFont="1" applyBorder="1" applyAlignment="1">
      <alignment horizontal="center"/>
    </xf>
    <xf numFmtId="43" fontId="22" fillId="19" borderId="1" xfId="1" applyFont="1" applyFill="1" applyBorder="1"/>
    <xf numFmtId="43" fontId="22" fillId="19" borderId="1" xfId="1" applyFont="1" applyFill="1" applyBorder="1" applyAlignment="1">
      <alignment horizontal="center"/>
    </xf>
    <xf numFmtId="43" fontId="23" fillId="19" borderId="1" xfId="1" applyFont="1" applyFill="1" applyBorder="1" applyAlignment="1">
      <alignment horizontal="center"/>
    </xf>
    <xf numFmtId="43" fontId="22" fillId="14" borderId="1" xfId="1" applyFont="1" applyFill="1" applyBorder="1" applyAlignment="1">
      <alignment horizontal="center"/>
    </xf>
    <xf numFmtId="0" fontId="22" fillId="0" borderId="3" xfId="0" applyFont="1" applyBorder="1"/>
    <xf numFmtId="43" fontId="22" fillId="0" borderId="1" xfId="1" applyFont="1" applyBorder="1"/>
    <xf numFmtId="0" fontId="26" fillId="8" borderId="3" xfId="0" applyFont="1" applyFill="1" applyBorder="1"/>
    <xf numFmtId="43" fontId="26" fillId="8" borderId="1" xfId="1" applyFont="1" applyFill="1" applyBorder="1" applyAlignment="1">
      <alignment horizontal="center"/>
    </xf>
    <xf numFmtId="0" fontId="25" fillId="0" borderId="0" xfId="0" applyFont="1"/>
    <xf numFmtId="43" fontId="25" fillId="0" borderId="0" xfId="0" applyNumberFormat="1" applyFont="1"/>
    <xf numFmtId="0" fontId="26" fillId="0" borderId="1" xfId="0" applyFont="1" applyBorder="1"/>
    <xf numFmtId="0" fontId="22" fillId="0" borderId="1" xfId="0" applyFont="1" applyBorder="1"/>
    <xf numFmtId="0" fontId="22" fillId="0" borderId="19" xfId="0" applyFont="1" applyBorder="1"/>
    <xf numFmtId="0" fontId="26" fillId="14" borderId="3" xfId="0" applyFont="1" applyFill="1" applyBorder="1"/>
    <xf numFmtId="0" fontId="22" fillId="0" borderId="20" xfId="0" quotePrefix="1" applyFont="1" applyBorder="1"/>
    <xf numFmtId="0" fontId="22" fillId="0" borderId="3" xfId="0" quotePrefix="1" applyFont="1" applyBorder="1"/>
    <xf numFmtId="43" fontId="24" fillId="0" borderId="1" xfId="1" applyFont="1" applyBorder="1"/>
    <xf numFmtId="0" fontId="22" fillId="0" borderId="33" xfId="3" applyFont="1" applyBorder="1"/>
    <xf numFmtId="43" fontId="23" fillId="0" borderId="0" xfId="0" applyNumberFormat="1" applyFont="1"/>
    <xf numFmtId="44" fontId="23" fillId="14" borderId="1" xfId="2" applyFont="1" applyFill="1" applyBorder="1" applyAlignment="1">
      <alignment horizontal="center"/>
    </xf>
    <xf numFmtId="0" fontId="26" fillId="0" borderId="3" xfId="0" applyFont="1" applyBorder="1"/>
    <xf numFmtId="44" fontId="23" fillId="14" borderId="1" xfId="2" applyFont="1" applyFill="1" applyBorder="1"/>
    <xf numFmtId="44" fontId="24" fillId="14" borderId="1" xfId="2" applyFont="1" applyFill="1" applyBorder="1"/>
    <xf numFmtId="44" fontId="23" fillId="8" borderId="1" xfId="2" applyFont="1" applyFill="1" applyBorder="1" applyAlignment="1">
      <alignment horizontal="center"/>
    </xf>
    <xf numFmtId="44" fontId="24" fillId="8" borderId="1" xfId="2" applyFont="1" applyFill="1" applyBorder="1" applyAlignment="1">
      <alignment horizontal="center"/>
    </xf>
    <xf numFmtId="43" fontId="24" fillId="0" borderId="0" xfId="0" applyNumberFormat="1" applyFont="1"/>
    <xf numFmtId="0" fontId="27" fillId="18" borderId="3" xfId="0" applyFont="1" applyFill="1" applyBorder="1"/>
    <xf numFmtId="43" fontId="27" fillId="18" borderId="1" xfId="1" applyFont="1" applyFill="1" applyBorder="1" applyAlignment="1">
      <alignment horizontal="center"/>
    </xf>
    <xf numFmtId="0" fontId="27" fillId="6" borderId="3" xfId="0" applyFont="1" applyFill="1" applyBorder="1"/>
    <xf numFmtId="43" fontId="27" fillId="6" borderId="1" xfId="1" applyFont="1" applyFill="1" applyBorder="1" applyAlignment="1">
      <alignment horizontal="center"/>
    </xf>
    <xf numFmtId="44" fontId="23" fillId="0" borderId="1" xfId="2" applyFont="1" applyBorder="1" applyAlignment="1">
      <alignment horizontal="center"/>
    </xf>
    <xf numFmtId="44" fontId="23" fillId="0" borderId="1" xfId="2" applyFont="1" applyBorder="1"/>
    <xf numFmtId="43" fontId="23" fillId="14" borderId="1" xfId="1" applyFont="1" applyFill="1" applyBorder="1"/>
    <xf numFmtId="43" fontId="26" fillId="0" borderId="1" xfId="1" applyFont="1" applyBorder="1" applyAlignment="1">
      <alignment horizontal="center"/>
    </xf>
    <xf numFmtId="43" fontId="26" fillId="19" borderId="1" xfId="1" applyFont="1" applyFill="1" applyBorder="1" applyAlignment="1">
      <alignment horizontal="center"/>
    </xf>
    <xf numFmtId="43" fontId="26" fillId="14" borderId="1" xfId="1" applyFont="1" applyFill="1" applyBorder="1" applyAlignment="1">
      <alignment horizontal="center"/>
    </xf>
    <xf numFmtId="43" fontId="22" fillId="8" borderId="1" xfId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28" fillId="0" borderId="0" xfId="0" applyFont="1"/>
    <xf numFmtId="164" fontId="0" fillId="0" borderId="0" xfId="0" applyNumberFormat="1"/>
    <xf numFmtId="43" fontId="26" fillId="20" borderId="1" xfId="1" applyFont="1" applyFill="1" applyBorder="1" applyAlignment="1">
      <alignment horizontal="center"/>
    </xf>
    <xf numFmtId="164" fontId="0" fillId="20" borderId="34" xfId="0" applyNumberFormat="1" applyFill="1" applyBorder="1"/>
    <xf numFmtId="0" fontId="0" fillId="0" borderId="0" xfId="0" quotePrefix="1"/>
    <xf numFmtId="44" fontId="24" fillId="0" borderId="1" xfId="2" applyFont="1" applyFill="1" applyBorder="1" applyAlignment="1">
      <alignment horizontal="center"/>
    </xf>
    <xf numFmtId="43" fontId="24" fillId="0" borderId="1" xfId="1" applyFont="1" applyFill="1" applyBorder="1" applyAlignment="1">
      <alignment horizontal="center"/>
    </xf>
    <xf numFmtId="43" fontId="24" fillId="0" borderId="1" xfId="1" applyFont="1" applyFill="1" applyBorder="1"/>
    <xf numFmtId="44" fontId="24" fillId="0" borderId="1" xfId="2" applyFont="1" applyFill="1" applyBorder="1"/>
    <xf numFmtId="0" fontId="21" fillId="0" borderId="0" xfId="0" applyFont="1" applyAlignment="1">
      <alignment horizontal="left"/>
    </xf>
    <xf numFmtId="0" fontId="8" fillId="9" borderId="7" xfId="0" applyFont="1" applyFill="1" applyBorder="1" applyAlignment="1">
      <alignment horizontal="left" vertical="center"/>
    </xf>
    <xf numFmtId="0" fontId="8" fillId="9" borderId="18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8" fillId="9" borderId="26" xfId="0" applyFont="1" applyFill="1" applyBorder="1" applyAlignment="1">
      <alignment horizontal="center" vertical="center"/>
    </xf>
    <xf numFmtId="0" fontId="8" fillId="9" borderId="27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4" xfId="3" xr:uid="{2B6ED449-1DF2-4D99-A315-FF79A170BF42}"/>
  </cellStyles>
  <dxfs count="0"/>
  <tableStyles count="0" defaultTableStyle="TableStyleMedium2" defaultPivotStyle="PivotStyleLight16"/>
  <colors>
    <mruColors>
      <color rgb="FFD3C2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F59EC-DF17-4BBC-8003-D9AD55C9334F}">
  <sheetPr>
    <pageSetUpPr fitToPage="1"/>
  </sheetPr>
  <dimension ref="A1:Q49"/>
  <sheetViews>
    <sheetView tabSelected="1" zoomScaleNormal="100" workbookViewId="0">
      <pane xSplit="8" ySplit="5" topLeftCell="I6" activePane="bottomRight" state="frozen"/>
      <selection pane="topRight" activeCell="G1" sqref="G1"/>
      <selection pane="bottomLeft" activeCell="A4" sqref="A4"/>
      <selection pane="bottomRight" activeCell="C3" sqref="C3"/>
    </sheetView>
  </sheetViews>
  <sheetFormatPr defaultRowHeight="15" x14ac:dyDescent="0.25"/>
  <cols>
    <col min="1" max="1" width="30.42578125" customWidth="1"/>
    <col min="2" max="3" width="13.7109375" customWidth="1"/>
    <col min="4" max="4" width="12" bestFit="1" customWidth="1"/>
    <col min="5" max="5" width="12" style="4" customWidth="1"/>
    <col min="6" max="7" width="12.42578125" style="4" customWidth="1"/>
    <col min="8" max="8" width="3.28515625" customWidth="1"/>
    <col min="9" max="9" width="34.85546875" customWidth="1"/>
    <col min="10" max="10" width="14.85546875" bestFit="1" customWidth="1"/>
    <col min="11" max="12" width="12.5703125" customWidth="1"/>
    <col min="13" max="13" width="12.5703125" bestFit="1" customWidth="1"/>
    <col min="14" max="14" width="11.7109375" style="55" customWidth="1"/>
    <col min="15" max="15" width="13.5703125" bestFit="1" customWidth="1"/>
    <col min="17" max="17" width="9.5703125" bestFit="1" customWidth="1"/>
    <col min="261" max="261" width="23.5703125" customWidth="1"/>
    <col min="262" max="262" width="12" bestFit="1" customWidth="1"/>
    <col min="263" max="263" width="12" customWidth="1"/>
    <col min="264" max="264" width="12.42578125" customWidth="1"/>
    <col min="265" max="265" width="3.28515625" customWidth="1"/>
    <col min="266" max="266" width="34.85546875" customWidth="1"/>
    <col min="267" max="267" width="12.5703125" customWidth="1"/>
    <col min="268" max="268" width="11.42578125" customWidth="1"/>
    <col min="269" max="269" width="11.7109375" customWidth="1"/>
    <col min="270" max="270" width="11.140625" bestFit="1" customWidth="1"/>
    <col min="271" max="271" width="10.5703125" bestFit="1" customWidth="1"/>
    <col min="517" max="517" width="23.5703125" customWidth="1"/>
    <col min="518" max="518" width="12" bestFit="1" customWidth="1"/>
    <col min="519" max="519" width="12" customWidth="1"/>
    <col min="520" max="520" width="12.42578125" customWidth="1"/>
    <col min="521" max="521" width="3.28515625" customWidth="1"/>
    <col min="522" max="522" width="34.85546875" customWidth="1"/>
    <col min="523" max="523" width="12.5703125" customWidth="1"/>
    <col min="524" max="524" width="11.42578125" customWidth="1"/>
    <col min="525" max="525" width="11.7109375" customWidth="1"/>
    <col min="526" max="526" width="11.140625" bestFit="1" customWidth="1"/>
    <col min="527" max="527" width="10.5703125" bestFit="1" customWidth="1"/>
    <col min="773" max="773" width="23.5703125" customWidth="1"/>
    <col min="774" max="774" width="12" bestFit="1" customWidth="1"/>
    <col min="775" max="775" width="12" customWidth="1"/>
    <col min="776" max="776" width="12.42578125" customWidth="1"/>
    <col min="777" max="777" width="3.28515625" customWidth="1"/>
    <col min="778" max="778" width="34.85546875" customWidth="1"/>
    <col min="779" max="779" width="12.5703125" customWidth="1"/>
    <col min="780" max="780" width="11.42578125" customWidth="1"/>
    <col min="781" max="781" width="11.7109375" customWidth="1"/>
    <col min="782" max="782" width="11.140625" bestFit="1" customWidth="1"/>
    <col min="783" max="783" width="10.5703125" bestFit="1" customWidth="1"/>
    <col min="1029" max="1029" width="23.5703125" customWidth="1"/>
    <col min="1030" max="1030" width="12" bestFit="1" customWidth="1"/>
    <col min="1031" max="1031" width="12" customWidth="1"/>
    <col min="1032" max="1032" width="12.42578125" customWidth="1"/>
    <col min="1033" max="1033" width="3.28515625" customWidth="1"/>
    <col min="1034" max="1034" width="34.85546875" customWidth="1"/>
    <col min="1035" max="1035" width="12.5703125" customWidth="1"/>
    <col min="1036" max="1036" width="11.42578125" customWidth="1"/>
    <col min="1037" max="1037" width="11.7109375" customWidth="1"/>
    <col min="1038" max="1038" width="11.140625" bestFit="1" customWidth="1"/>
    <col min="1039" max="1039" width="10.5703125" bestFit="1" customWidth="1"/>
    <col min="1285" max="1285" width="23.5703125" customWidth="1"/>
    <col min="1286" max="1286" width="12" bestFit="1" customWidth="1"/>
    <col min="1287" max="1287" width="12" customWidth="1"/>
    <col min="1288" max="1288" width="12.42578125" customWidth="1"/>
    <col min="1289" max="1289" width="3.28515625" customWidth="1"/>
    <col min="1290" max="1290" width="34.85546875" customWidth="1"/>
    <col min="1291" max="1291" width="12.5703125" customWidth="1"/>
    <col min="1292" max="1292" width="11.42578125" customWidth="1"/>
    <col min="1293" max="1293" width="11.7109375" customWidth="1"/>
    <col min="1294" max="1294" width="11.140625" bestFit="1" customWidth="1"/>
    <col min="1295" max="1295" width="10.5703125" bestFit="1" customWidth="1"/>
    <col min="1541" max="1541" width="23.5703125" customWidth="1"/>
    <col min="1542" max="1542" width="12" bestFit="1" customWidth="1"/>
    <col min="1543" max="1543" width="12" customWidth="1"/>
    <col min="1544" max="1544" width="12.42578125" customWidth="1"/>
    <col min="1545" max="1545" width="3.28515625" customWidth="1"/>
    <col min="1546" max="1546" width="34.85546875" customWidth="1"/>
    <col min="1547" max="1547" width="12.5703125" customWidth="1"/>
    <col min="1548" max="1548" width="11.42578125" customWidth="1"/>
    <col min="1549" max="1549" width="11.7109375" customWidth="1"/>
    <col min="1550" max="1550" width="11.140625" bestFit="1" customWidth="1"/>
    <col min="1551" max="1551" width="10.5703125" bestFit="1" customWidth="1"/>
    <col min="1797" max="1797" width="23.5703125" customWidth="1"/>
    <col min="1798" max="1798" width="12" bestFit="1" customWidth="1"/>
    <col min="1799" max="1799" width="12" customWidth="1"/>
    <col min="1800" max="1800" width="12.42578125" customWidth="1"/>
    <col min="1801" max="1801" width="3.28515625" customWidth="1"/>
    <col min="1802" max="1802" width="34.85546875" customWidth="1"/>
    <col min="1803" max="1803" width="12.5703125" customWidth="1"/>
    <col min="1804" max="1804" width="11.42578125" customWidth="1"/>
    <col min="1805" max="1805" width="11.7109375" customWidth="1"/>
    <col min="1806" max="1806" width="11.140625" bestFit="1" customWidth="1"/>
    <col min="1807" max="1807" width="10.5703125" bestFit="1" customWidth="1"/>
    <col min="2053" max="2053" width="23.5703125" customWidth="1"/>
    <col min="2054" max="2054" width="12" bestFit="1" customWidth="1"/>
    <col min="2055" max="2055" width="12" customWidth="1"/>
    <col min="2056" max="2056" width="12.42578125" customWidth="1"/>
    <col min="2057" max="2057" width="3.28515625" customWidth="1"/>
    <col min="2058" max="2058" width="34.85546875" customWidth="1"/>
    <col min="2059" max="2059" width="12.5703125" customWidth="1"/>
    <col min="2060" max="2060" width="11.42578125" customWidth="1"/>
    <col min="2061" max="2061" width="11.7109375" customWidth="1"/>
    <col min="2062" max="2062" width="11.140625" bestFit="1" customWidth="1"/>
    <col min="2063" max="2063" width="10.5703125" bestFit="1" customWidth="1"/>
    <col min="2309" max="2309" width="23.5703125" customWidth="1"/>
    <col min="2310" max="2310" width="12" bestFit="1" customWidth="1"/>
    <col min="2311" max="2311" width="12" customWidth="1"/>
    <col min="2312" max="2312" width="12.42578125" customWidth="1"/>
    <col min="2313" max="2313" width="3.28515625" customWidth="1"/>
    <col min="2314" max="2314" width="34.85546875" customWidth="1"/>
    <col min="2315" max="2315" width="12.5703125" customWidth="1"/>
    <col min="2316" max="2316" width="11.42578125" customWidth="1"/>
    <col min="2317" max="2317" width="11.7109375" customWidth="1"/>
    <col min="2318" max="2318" width="11.140625" bestFit="1" customWidth="1"/>
    <col min="2319" max="2319" width="10.5703125" bestFit="1" customWidth="1"/>
    <col min="2565" max="2565" width="23.5703125" customWidth="1"/>
    <col min="2566" max="2566" width="12" bestFit="1" customWidth="1"/>
    <col min="2567" max="2567" width="12" customWidth="1"/>
    <col min="2568" max="2568" width="12.42578125" customWidth="1"/>
    <col min="2569" max="2569" width="3.28515625" customWidth="1"/>
    <col min="2570" max="2570" width="34.85546875" customWidth="1"/>
    <col min="2571" max="2571" width="12.5703125" customWidth="1"/>
    <col min="2572" max="2572" width="11.42578125" customWidth="1"/>
    <col min="2573" max="2573" width="11.7109375" customWidth="1"/>
    <col min="2574" max="2574" width="11.140625" bestFit="1" customWidth="1"/>
    <col min="2575" max="2575" width="10.5703125" bestFit="1" customWidth="1"/>
    <col min="2821" max="2821" width="23.5703125" customWidth="1"/>
    <col min="2822" max="2822" width="12" bestFit="1" customWidth="1"/>
    <col min="2823" max="2823" width="12" customWidth="1"/>
    <col min="2824" max="2824" width="12.42578125" customWidth="1"/>
    <col min="2825" max="2825" width="3.28515625" customWidth="1"/>
    <col min="2826" max="2826" width="34.85546875" customWidth="1"/>
    <col min="2827" max="2827" width="12.5703125" customWidth="1"/>
    <col min="2828" max="2828" width="11.42578125" customWidth="1"/>
    <col min="2829" max="2829" width="11.7109375" customWidth="1"/>
    <col min="2830" max="2830" width="11.140625" bestFit="1" customWidth="1"/>
    <col min="2831" max="2831" width="10.5703125" bestFit="1" customWidth="1"/>
    <col min="3077" max="3077" width="23.5703125" customWidth="1"/>
    <col min="3078" max="3078" width="12" bestFit="1" customWidth="1"/>
    <col min="3079" max="3079" width="12" customWidth="1"/>
    <col min="3080" max="3080" width="12.42578125" customWidth="1"/>
    <col min="3081" max="3081" width="3.28515625" customWidth="1"/>
    <col min="3082" max="3082" width="34.85546875" customWidth="1"/>
    <col min="3083" max="3083" width="12.5703125" customWidth="1"/>
    <col min="3084" max="3084" width="11.42578125" customWidth="1"/>
    <col min="3085" max="3085" width="11.7109375" customWidth="1"/>
    <col min="3086" max="3086" width="11.140625" bestFit="1" customWidth="1"/>
    <col min="3087" max="3087" width="10.5703125" bestFit="1" customWidth="1"/>
    <col min="3333" max="3333" width="23.5703125" customWidth="1"/>
    <col min="3334" max="3334" width="12" bestFit="1" customWidth="1"/>
    <col min="3335" max="3335" width="12" customWidth="1"/>
    <col min="3336" max="3336" width="12.42578125" customWidth="1"/>
    <col min="3337" max="3337" width="3.28515625" customWidth="1"/>
    <col min="3338" max="3338" width="34.85546875" customWidth="1"/>
    <col min="3339" max="3339" width="12.5703125" customWidth="1"/>
    <col min="3340" max="3340" width="11.42578125" customWidth="1"/>
    <col min="3341" max="3341" width="11.7109375" customWidth="1"/>
    <col min="3342" max="3342" width="11.140625" bestFit="1" customWidth="1"/>
    <col min="3343" max="3343" width="10.5703125" bestFit="1" customWidth="1"/>
    <col min="3589" max="3589" width="23.5703125" customWidth="1"/>
    <col min="3590" max="3590" width="12" bestFit="1" customWidth="1"/>
    <col min="3591" max="3591" width="12" customWidth="1"/>
    <col min="3592" max="3592" width="12.42578125" customWidth="1"/>
    <col min="3593" max="3593" width="3.28515625" customWidth="1"/>
    <col min="3594" max="3594" width="34.85546875" customWidth="1"/>
    <col min="3595" max="3595" width="12.5703125" customWidth="1"/>
    <col min="3596" max="3596" width="11.42578125" customWidth="1"/>
    <col min="3597" max="3597" width="11.7109375" customWidth="1"/>
    <col min="3598" max="3598" width="11.140625" bestFit="1" customWidth="1"/>
    <col min="3599" max="3599" width="10.5703125" bestFit="1" customWidth="1"/>
    <col min="3845" max="3845" width="23.5703125" customWidth="1"/>
    <col min="3846" max="3846" width="12" bestFit="1" customWidth="1"/>
    <col min="3847" max="3847" width="12" customWidth="1"/>
    <col min="3848" max="3848" width="12.42578125" customWidth="1"/>
    <col min="3849" max="3849" width="3.28515625" customWidth="1"/>
    <col min="3850" max="3850" width="34.85546875" customWidth="1"/>
    <col min="3851" max="3851" width="12.5703125" customWidth="1"/>
    <col min="3852" max="3852" width="11.42578125" customWidth="1"/>
    <col min="3853" max="3853" width="11.7109375" customWidth="1"/>
    <col min="3854" max="3854" width="11.140625" bestFit="1" customWidth="1"/>
    <col min="3855" max="3855" width="10.5703125" bestFit="1" customWidth="1"/>
    <col min="4101" max="4101" width="23.5703125" customWidth="1"/>
    <col min="4102" max="4102" width="12" bestFit="1" customWidth="1"/>
    <col min="4103" max="4103" width="12" customWidth="1"/>
    <col min="4104" max="4104" width="12.42578125" customWidth="1"/>
    <col min="4105" max="4105" width="3.28515625" customWidth="1"/>
    <col min="4106" max="4106" width="34.85546875" customWidth="1"/>
    <col min="4107" max="4107" width="12.5703125" customWidth="1"/>
    <col min="4108" max="4108" width="11.42578125" customWidth="1"/>
    <col min="4109" max="4109" width="11.7109375" customWidth="1"/>
    <col min="4110" max="4110" width="11.140625" bestFit="1" customWidth="1"/>
    <col min="4111" max="4111" width="10.5703125" bestFit="1" customWidth="1"/>
    <col min="4357" max="4357" width="23.5703125" customWidth="1"/>
    <col min="4358" max="4358" width="12" bestFit="1" customWidth="1"/>
    <col min="4359" max="4359" width="12" customWidth="1"/>
    <col min="4360" max="4360" width="12.42578125" customWidth="1"/>
    <col min="4361" max="4361" width="3.28515625" customWidth="1"/>
    <col min="4362" max="4362" width="34.85546875" customWidth="1"/>
    <col min="4363" max="4363" width="12.5703125" customWidth="1"/>
    <col min="4364" max="4364" width="11.42578125" customWidth="1"/>
    <col min="4365" max="4365" width="11.7109375" customWidth="1"/>
    <col min="4366" max="4366" width="11.140625" bestFit="1" customWidth="1"/>
    <col min="4367" max="4367" width="10.5703125" bestFit="1" customWidth="1"/>
    <col min="4613" max="4613" width="23.5703125" customWidth="1"/>
    <col min="4614" max="4614" width="12" bestFit="1" customWidth="1"/>
    <col min="4615" max="4615" width="12" customWidth="1"/>
    <col min="4616" max="4616" width="12.42578125" customWidth="1"/>
    <col min="4617" max="4617" width="3.28515625" customWidth="1"/>
    <col min="4618" max="4618" width="34.85546875" customWidth="1"/>
    <col min="4619" max="4619" width="12.5703125" customWidth="1"/>
    <col min="4620" max="4620" width="11.42578125" customWidth="1"/>
    <col min="4621" max="4621" width="11.7109375" customWidth="1"/>
    <col min="4622" max="4622" width="11.140625" bestFit="1" customWidth="1"/>
    <col min="4623" max="4623" width="10.5703125" bestFit="1" customWidth="1"/>
    <col min="4869" max="4869" width="23.5703125" customWidth="1"/>
    <col min="4870" max="4870" width="12" bestFit="1" customWidth="1"/>
    <col min="4871" max="4871" width="12" customWidth="1"/>
    <col min="4872" max="4872" width="12.42578125" customWidth="1"/>
    <col min="4873" max="4873" width="3.28515625" customWidth="1"/>
    <col min="4874" max="4874" width="34.85546875" customWidth="1"/>
    <col min="4875" max="4875" width="12.5703125" customWidth="1"/>
    <col min="4876" max="4876" width="11.42578125" customWidth="1"/>
    <col min="4877" max="4877" width="11.7109375" customWidth="1"/>
    <col min="4878" max="4878" width="11.140625" bestFit="1" customWidth="1"/>
    <col min="4879" max="4879" width="10.5703125" bestFit="1" customWidth="1"/>
    <col min="5125" max="5125" width="23.5703125" customWidth="1"/>
    <col min="5126" max="5126" width="12" bestFit="1" customWidth="1"/>
    <col min="5127" max="5127" width="12" customWidth="1"/>
    <col min="5128" max="5128" width="12.42578125" customWidth="1"/>
    <col min="5129" max="5129" width="3.28515625" customWidth="1"/>
    <col min="5130" max="5130" width="34.85546875" customWidth="1"/>
    <col min="5131" max="5131" width="12.5703125" customWidth="1"/>
    <col min="5132" max="5132" width="11.42578125" customWidth="1"/>
    <col min="5133" max="5133" width="11.7109375" customWidth="1"/>
    <col min="5134" max="5134" width="11.140625" bestFit="1" customWidth="1"/>
    <col min="5135" max="5135" width="10.5703125" bestFit="1" customWidth="1"/>
    <col min="5381" max="5381" width="23.5703125" customWidth="1"/>
    <col min="5382" max="5382" width="12" bestFit="1" customWidth="1"/>
    <col min="5383" max="5383" width="12" customWidth="1"/>
    <col min="5384" max="5384" width="12.42578125" customWidth="1"/>
    <col min="5385" max="5385" width="3.28515625" customWidth="1"/>
    <col min="5386" max="5386" width="34.85546875" customWidth="1"/>
    <col min="5387" max="5387" width="12.5703125" customWidth="1"/>
    <col min="5388" max="5388" width="11.42578125" customWidth="1"/>
    <col min="5389" max="5389" width="11.7109375" customWidth="1"/>
    <col min="5390" max="5390" width="11.140625" bestFit="1" customWidth="1"/>
    <col min="5391" max="5391" width="10.5703125" bestFit="1" customWidth="1"/>
    <col min="5637" max="5637" width="23.5703125" customWidth="1"/>
    <col min="5638" max="5638" width="12" bestFit="1" customWidth="1"/>
    <col min="5639" max="5639" width="12" customWidth="1"/>
    <col min="5640" max="5640" width="12.42578125" customWidth="1"/>
    <col min="5641" max="5641" width="3.28515625" customWidth="1"/>
    <col min="5642" max="5642" width="34.85546875" customWidth="1"/>
    <col min="5643" max="5643" width="12.5703125" customWidth="1"/>
    <col min="5644" max="5644" width="11.42578125" customWidth="1"/>
    <col min="5645" max="5645" width="11.7109375" customWidth="1"/>
    <col min="5646" max="5646" width="11.140625" bestFit="1" customWidth="1"/>
    <col min="5647" max="5647" width="10.5703125" bestFit="1" customWidth="1"/>
    <col min="5893" max="5893" width="23.5703125" customWidth="1"/>
    <col min="5894" max="5894" width="12" bestFit="1" customWidth="1"/>
    <col min="5895" max="5895" width="12" customWidth="1"/>
    <col min="5896" max="5896" width="12.42578125" customWidth="1"/>
    <col min="5897" max="5897" width="3.28515625" customWidth="1"/>
    <col min="5898" max="5898" width="34.85546875" customWidth="1"/>
    <col min="5899" max="5899" width="12.5703125" customWidth="1"/>
    <col min="5900" max="5900" width="11.42578125" customWidth="1"/>
    <col min="5901" max="5901" width="11.7109375" customWidth="1"/>
    <col min="5902" max="5902" width="11.140625" bestFit="1" customWidth="1"/>
    <col min="5903" max="5903" width="10.5703125" bestFit="1" customWidth="1"/>
    <col min="6149" max="6149" width="23.5703125" customWidth="1"/>
    <col min="6150" max="6150" width="12" bestFit="1" customWidth="1"/>
    <col min="6151" max="6151" width="12" customWidth="1"/>
    <col min="6152" max="6152" width="12.42578125" customWidth="1"/>
    <col min="6153" max="6153" width="3.28515625" customWidth="1"/>
    <col min="6154" max="6154" width="34.85546875" customWidth="1"/>
    <col min="6155" max="6155" width="12.5703125" customWidth="1"/>
    <col min="6156" max="6156" width="11.42578125" customWidth="1"/>
    <col min="6157" max="6157" width="11.7109375" customWidth="1"/>
    <col min="6158" max="6158" width="11.140625" bestFit="1" customWidth="1"/>
    <col min="6159" max="6159" width="10.5703125" bestFit="1" customWidth="1"/>
    <col min="6405" max="6405" width="23.5703125" customWidth="1"/>
    <col min="6406" max="6406" width="12" bestFit="1" customWidth="1"/>
    <col min="6407" max="6407" width="12" customWidth="1"/>
    <col min="6408" max="6408" width="12.42578125" customWidth="1"/>
    <col min="6409" max="6409" width="3.28515625" customWidth="1"/>
    <col min="6410" max="6410" width="34.85546875" customWidth="1"/>
    <col min="6411" max="6411" width="12.5703125" customWidth="1"/>
    <col min="6412" max="6412" width="11.42578125" customWidth="1"/>
    <col min="6413" max="6413" width="11.7109375" customWidth="1"/>
    <col min="6414" max="6414" width="11.140625" bestFit="1" customWidth="1"/>
    <col min="6415" max="6415" width="10.5703125" bestFit="1" customWidth="1"/>
    <col min="6661" max="6661" width="23.5703125" customWidth="1"/>
    <col min="6662" max="6662" width="12" bestFit="1" customWidth="1"/>
    <col min="6663" max="6663" width="12" customWidth="1"/>
    <col min="6664" max="6664" width="12.42578125" customWidth="1"/>
    <col min="6665" max="6665" width="3.28515625" customWidth="1"/>
    <col min="6666" max="6666" width="34.85546875" customWidth="1"/>
    <col min="6667" max="6667" width="12.5703125" customWidth="1"/>
    <col min="6668" max="6668" width="11.42578125" customWidth="1"/>
    <col min="6669" max="6669" width="11.7109375" customWidth="1"/>
    <col min="6670" max="6670" width="11.140625" bestFit="1" customWidth="1"/>
    <col min="6671" max="6671" width="10.5703125" bestFit="1" customWidth="1"/>
    <col min="6917" max="6917" width="23.5703125" customWidth="1"/>
    <col min="6918" max="6918" width="12" bestFit="1" customWidth="1"/>
    <col min="6919" max="6919" width="12" customWidth="1"/>
    <col min="6920" max="6920" width="12.42578125" customWidth="1"/>
    <col min="6921" max="6921" width="3.28515625" customWidth="1"/>
    <col min="6922" max="6922" width="34.85546875" customWidth="1"/>
    <col min="6923" max="6923" width="12.5703125" customWidth="1"/>
    <col min="6924" max="6924" width="11.42578125" customWidth="1"/>
    <col min="6925" max="6925" width="11.7109375" customWidth="1"/>
    <col min="6926" max="6926" width="11.140625" bestFit="1" customWidth="1"/>
    <col min="6927" max="6927" width="10.5703125" bestFit="1" customWidth="1"/>
    <col min="7173" max="7173" width="23.5703125" customWidth="1"/>
    <col min="7174" max="7174" width="12" bestFit="1" customWidth="1"/>
    <col min="7175" max="7175" width="12" customWidth="1"/>
    <col min="7176" max="7176" width="12.42578125" customWidth="1"/>
    <col min="7177" max="7177" width="3.28515625" customWidth="1"/>
    <col min="7178" max="7178" width="34.85546875" customWidth="1"/>
    <col min="7179" max="7179" width="12.5703125" customWidth="1"/>
    <col min="7180" max="7180" width="11.42578125" customWidth="1"/>
    <col min="7181" max="7181" width="11.7109375" customWidth="1"/>
    <col min="7182" max="7182" width="11.140625" bestFit="1" customWidth="1"/>
    <col min="7183" max="7183" width="10.5703125" bestFit="1" customWidth="1"/>
    <col min="7429" max="7429" width="23.5703125" customWidth="1"/>
    <col min="7430" max="7430" width="12" bestFit="1" customWidth="1"/>
    <col min="7431" max="7431" width="12" customWidth="1"/>
    <col min="7432" max="7432" width="12.42578125" customWidth="1"/>
    <col min="7433" max="7433" width="3.28515625" customWidth="1"/>
    <col min="7434" max="7434" width="34.85546875" customWidth="1"/>
    <col min="7435" max="7435" width="12.5703125" customWidth="1"/>
    <col min="7436" max="7436" width="11.42578125" customWidth="1"/>
    <col min="7437" max="7437" width="11.7109375" customWidth="1"/>
    <col min="7438" max="7438" width="11.140625" bestFit="1" customWidth="1"/>
    <col min="7439" max="7439" width="10.5703125" bestFit="1" customWidth="1"/>
    <col min="7685" max="7685" width="23.5703125" customWidth="1"/>
    <col min="7686" max="7686" width="12" bestFit="1" customWidth="1"/>
    <col min="7687" max="7687" width="12" customWidth="1"/>
    <col min="7688" max="7688" width="12.42578125" customWidth="1"/>
    <col min="7689" max="7689" width="3.28515625" customWidth="1"/>
    <col min="7690" max="7690" width="34.85546875" customWidth="1"/>
    <col min="7691" max="7691" width="12.5703125" customWidth="1"/>
    <col min="7692" max="7692" width="11.42578125" customWidth="1"/>
    <col min="7693" max="7693" width="11.7109375" customWidth="1"/>
    <col min="7694" max="7694" width="11.140625" bestFit="1" customWidth="1"/>
    <col min="7695" max="7695" width="10.5703125" bestFit="1" customWidth="1"/>
    <col min="7941" max="7941" width="23.5703125" customWidth="1"/>
    <col min="7942" max="7942" width="12" bestFit="1" customWidth="1"/>
    <col min="7943" max="7943" width="12" customWidth="1"/>
    <col min="7944" max="7944" width="12.42578125" customWidth="1"/>
    <col min="7945" max="7945" width="3.28515625" customWidth="1"/>
    <col min="7946" max="7946" width="34.85546875" customWidth="1"/>
    <col min="7947" max="7947" width="12.5703125" customWidth="1"/>
    <col min="7948" max="7948" width="11.42578125" customWidth="1"/>
    <col min="7949" max="7949" width="11.7109375" customWidth="1"/>
    <col min="7950" max="7950" width="11.140625" bestFit="1" customWidth="1"/>
    <col min="7951" max="7951" width="10.5703125" bestFit="1" customWidth="1"/>
    <col min="8197" max="8197" width="23.5703125" customWidth="1"/>
    <col min="8198" max="8198" width="12" bestFit="1" customWidth="1"/>
    <col min="8199" max="8199" width="12" customWidth="1"/>
    <col min="8200" max="8200" width="12.42578125" customWidth="1"/>
    <col min="8201" max="8201" width="3.28515625" customWidth="1"/>
    <col min="8202" max="8202" width="34.85546875" customWidth="1"/>
    <col min="8203" max="8203" width="12.5703125" customWidth="1"/>
    <col min="8204" max="8204" width="11.42578125" customWidth="1"/>
    <col min="8205" max="8205" width="11.7109375" customWidth="1"/>
    <col min="8206" max="8206" width="11.140625" bestFit="1" customWidth="1"/>
    <col min="8207" max="8207" width="10.5703125" bestFit="1" customWidth="1"/>
    <col min="8453" max="8453" width="23.5703125" customWidth="1"/>
    <col min="8454" max="8454" width="12" bestFit="1" customWidth="1"/>
    <col min="8455" max="8455" width="12" customWidth="1"/>
    <col min="8456" max="8456" width="12.42578125" customWidth="1"/>
    <col min="8457" max="8457" width="3.28515625" customWidth="1"/>
    <col min="8458" max="8458" width="34.85546875" customWidth="1"/>
    <col min="8459" max="8459" width="12.5703125" customWidth="1"/>
    <col min="8460" max="8460" width="11.42578125" customWidth="1"/>
    <col min="8461" max="8461" width="11.7109375" customWidth="1"/>
    <col min="8462" max="8462" width="11.140625" bestFit="1" customWidth="1"/>
    <col min="8463" max="8463" width="10.5703125" bestFit="1" customWidth="1"/>
    <col min="8709" max="8709" width="23.5703125" customWidth="1"/>
    <col min="8710" max="8710" width="12" bestFit="1" customWidth="1"/>
    <col min="8711" max="8711" width="12" customWidth="1"/>
    <col min="8712" max="8712" width="12.42578125" customWidth="1"/>
    <col min="8713" max="8713" width="3.28515625" customWidth="1"/>
    <col min="8714" max="8714" width="34.85546875" customWidth="1"/>
    <col min="8715" max="8715" width="12.5703125" customWidth="1"/>
    <col min="8716" max="8716" width="11.42578125" customWidth="1"/>
    <col min="8717" max="8717" width="11.7109375" customWidth="1"/>
    <col min="8718" max="8718" width="11.140625" bestFit="1" customWidth="1"/>
    <col min="8719" max="8719" width="10.5703125" bestFit="1" customWidth="1"/>
    <col min="8965" max="8965" width="23.5703125" customWidth="1"/>
    <col min="8966" max="8966" width="12" bestFit="1" customWidth="1"/>
    <col min="8967" max="8967" width="12" customWidth="1"/>
    <col min="8968" max="8968" width="12.42578125" customWidth="1"/>
    <col min="8969" max="8969" width="3.28515625" customWidth="1"/>
    <col min="8970" max="8970" width="34.85546875" customWidth="1"/>
    <col min="8971" max="8971" width="12.5703125" customWidth="1"/>
    <col min="8972" max="8972" width="11.42578125" customWidth="1"/>
    <col min="8973" max="8973" width="11.7109375" customWidth="1"/>
    <col min="8974" max="8974" width="11.140625" bestFit="1" customWidth="1"/>
    <col min="8975" max="8975" width="10.5703125" bestFit="1" customWidth="1"/>
    <col min="9221" max="9221" width="23.5703125" customWidth="1"/>
    <col min="9222" max="9222" width="12" bestFit="1" customWidth="1"/>
    <col min="9223" max="9223" width="12" customWidth="1"/>
    <col min="9224" max="9224" width="12.42578125" customWidth="1"/>
    <col min="9225" max="9225" width="3.28515625" customWidth="1"/>
    <col min="9226" max="9226" width="34.85546875" customWidth="1"/>
    <col min="9227" max="9227" width="12.5703125" customWidth="1"/>
    <col min="9228" max="9228" width="11.42578125" customWidth="1"/>
    <col min="9229" max="9229" width="11.7109375" customWidth="1"/>
    <col min="9230" max="9230" width="11.140625" bestFit="1" customWidth="1"/>
    <col min="9231" max="9231" width="10.5703125" bestFit="1" customWidth="1"/>
    <col min="9477" max="9477" width="23.5703125" customWidth="1"/>
    <col min="9478" max="9478" width="12" bestFit="1" customWidth="1"/>
    <col min="9479" max="9479" width="12" customWidth="1"/>
    <col min="9480" max="9480" width="12.42578125" customWidth="1"/>
    <col min="9481" max="9481" width="3.28515625" customWidth="1"/>
    <col min="9482" max="9482" width="34.85546875" customWidth="1"/>
    <col min="9483" max="9483" width="12.5703125" customWidth="1"/>
    <col min="9484" max="9484" width="11.42578125" customWidth="1"/>
    <col min="9485" max="9485" width="11.7109375" customWidth="1"/>
    <col min="9486" max="9486" width="11.140625" bestFit="1" customWidth="1"/>
    <col min="9487" max="9487" width="10.5703125" bestFit="1" customWidth="1"/>
    <col min="9733" max="9733" width="23.5703125" customWidth="1"/>
    <col min="9734" max="9734" width="12" bestFit="1" customWidth="1"/>
    <col min="9735" max="9735" width="12" customWidth="1"/>
    <col min="9736" max="9736" width="12.42578125" customWidth="1"/>
    <col min="9737" max="9737" width="3.28515625" customWidth="1"/>
    <col min="9738" max="9738" width="34.85546875" customWidth="1"/>
    <col min="9739" max="9739" width="12.5703125" customWidth="1"/>
    <col min="9740" max="9740" width="11.42578125" customWidth="1"/>
    <col min="9741" max="9741" width="11.7109375" customWidth="1"/>
    <col min="9742" max="9742" width="11.140625" bestFit="1" customWidth="1"/>
    <col min="9743" max="9743" width="10.5703125" bestFit="1" customWidth="1"/>
    <col min="9989" max="9989" width="23.5703125" customWidth="1"/>
    <col min="9990" max="9990" width="12" bestFit="1" customWidth="1"/>
    <col min="9991" max="9991" width="12" customWidth="1"/>
    <col min="9992" max="9992" width="12.42578125" customWidth="1"/>
    <col min="9993" max="9993" width="3.28515625" customWidth="1"/>
    <col min="9994" max="9994" width="34.85546875" customWidth="1"/>
    <col min="9995" max="9995" width="12.5703125" customWidth="1"/>
    <col min="9996" max="9996" width="11.42578125" customWidth="1"/>
    <col min="9997" max="9997" width="11.7109375" customWidth="1"/>
    <col min="9998" max="9998" width="11.140625" bestFit="1" customWidth="1"/>
    <col min="9999" max="9999" width="10.5703125" bestFit="1" customWidth="1"/>
    <col min="10245" max="10245" width="23.5703125" customWidth="1"/>
    <col min="10246" max="10246" width="12" bestFit="1" customWidth="1"/>
    <col min="10247" max="10247" width="12" customWidth="1"/>
    <col min="10248" max="10248" width="12.42578125" customWidth="1"/>
    <col min="10249" max="10249" width="3.28515625" customWidth="1"/>
    <col min="10250" max="10250" width="34.85546875" customWidth="1"/>
    <col min="10251" max="10251" width="12.5703125" customWidth="1"/>
    <col min="10252" max="10252" width="11.42578125" customWidth="1"/>
    <col min="10253" max="10253" width="11.7109375" customWidth="1"/>
    <col min="10254" max="10254" width="11.140625" bestFit="1" customWidth="1"/>
    <col min="10255" max="10255" width="10.5703125" bestFit="1" customWidth="1"/>
    <col min="10501" max="10501" width="23.5703125" customWidth="1"/>
    <col min="10502" max="10502" width="12" bestFit="1" customWidth="1"/>
    <col min="10503" max="10503" width="12" customWidth="1"/>
    <col min="10504" max="10504" width="12.42578125" customWidth="1"/>
    <col min="10505" max="10505" width="3.28515625" customWidth="1"/>
    <col min="10506" max="10506" width="34.85546875" customWidth="1"/>
    <col min="10507" max="10507" width="12.5703125" customWidth="1"/>
    <col min="10508" max="10508" width="11.42578125" customWidth="1"/>
    <col min="10509" max="10509" width="11.7109375" customWidth="1"/>
    <col min="10510" max="10510" width="11.140625" bestFit="1" customWidth="1"/>
    <col min="10511" max="10511" width="10.5703125" bestFit="1" customWidth="1"/>
    <col min="10757" max="10757" width="23.5703125" customWidth="1"/>
    <col min="10758" max="10758" width="12" bestFit="1" customWidth="1"/>
    <col min="10759" max="10759" width="12" customWidth="1"/>
    <col min="10760" max="10760" width="12.42578125" customWidth="1"/>
    <col min="10761" max="10761" width="3.28515625" customWidth="1"/>
    <col min="10762" max="10762" width="34.85546875" customWidth="1"/>
    <col min="10763" max="10763" width="12.5703125" customWidth="1"/>
    <col min="10764" max="10764" width="11.42578125" customWidth="1"/>
    <col min="10765" max="10765" width="11.7109375" customWidth="1"/>
    <col min="10766" max="10766" width="11.140625" bestFit="1" customWidth="1"/>
    <col min="10767" max="10767" width="10.5703125" bestFit="1" customWidth="1"/>
    <col min="11013" max="11013" width="23.5703125" customWidth="1"/>
    <col min="11014" max="11014" width="12" bestFit="1" customWidth="1"/>
    <col min="11015" max="11015" width="12" customWidth="1"/>
    <col min="11016" max="11016" width="12.42578125" customWidth="1"/>
    <col min="11017" max="11017" width="3.28515625" customWidth="1"/>
    <col min="11018" max="11018" width="34.85546875" customWidth="1"/>
    <col min="11019" max="11019" width="12.5703125" customWidth="1"/>
    <col min="11020" max="11020" width="11.42578125" customWidth="1"/>
    <col min="11021" max="11021" width="11.7109375" customWidth="1"/>
    <col min="11022" max="11022" width="11.140625" bestFit="1" customWidth="1"/>
    <col min="11023" max="11023" width="10.5703125" bestFit="1" customWidth="1"/>
    <col min="11269" max="11269" width="23.5703125" customWidth="1"/>
    <col min="11270" max="11270" width="12" bestFit="1" customWidth="1"/>
    <col min="11271" max="11271" width="12" customWidth="1"/>
    <col min="11272" max="11272" width="12.42578125" customWidth="1"/>
    <col min="11273" max="11273" width="3.28515625" customWidth="1"/>
    <col min="11274" max="11274" width="34.85546875" customWidth="1"/>
    <col min="11275" max="11275" width="12.5703125" customWidth="1"/>
    <col min="11276" max="11276" width="11.42578125" customWidth="1"/>
    <col min="11277" max="11277" width="11.7109375" customWidth="1"/>
    <col min="11278" max="11278" width="11.140625" bestFit="1" customWidth="1"/>
    <col min="11279" max="11279" width="10.5703125" bestFit="1" customWidth="1"/>
    <col min="11525" max="11525" width="23.5703125" customWidth="1"/>
    <col min="11526" max="11526" width="12" bestFit="1" customWidth="1"/>
    <col min="11527" max="11527" width="12" customWidth="1"/>
    <col min="11528" max="11528" width="12.42578125" customWidth="1"/>
    <col min="11529" max="11529" width="3.28515625" customWidth="1"/>
    <col min="11530" max="11530" width="34.85546875" customWidth="1"/>
    <col min="11531" max="11531" width="12.5703125" customWidth="1"/>
    <col min="11532" max="11532" width="11.42578125" customWidth="1"/>
    <col min="11533" max="11533" width="11.7109375" customWidth="1"/>
    <col min="11534" max="11534" width="11.140625" bestFit="1" customWidth="1"/>
    <col min="11535" max="11535" width="10.5703125" bestFit="1" customWidth="1"/>
    <col min="11781" max="11781" width="23.5703125" customWidth="1"/>
    <col min="11782" max="11782" width="12" bestFit="1" customWidth="1"/>
    <col min="11783" max="11783" width="12" customWidth="1"/>
    <col min="11784" max="11784" width="12.42578125" customWidth="1"/>
    <col min="11785" max="11785" width="3.28515625" customWidth="1"/>
    <col min="11786" max="11786" width="34.85546875" customWidth="1"/>
    <col min="11787" max="11787" width="12.5703125" customWidth="1"/>
    <col min="11788" max="11788" width="11.42578125" customWidth="1"/>
    <col min="11789" max="11789" width="11.7109375" customWidth="1"/>
    <col min="11790" max="11790" width="11.140625" bestFit="1" customWidth="1"/>
    <col min="11791" max="11791" width="10.5703125" bestFit="1" customWidth="1"/>
    <col min="12037" max="12037" width="23.5703125" customWidth="1"/>
    <col min="12038" max="12038" width="12" bestFit="1" customWidth="1"/>
    <col min="12039" max="12039" width="12" customWidth="1"/>
    <col min="12040" max="12040" width="12.42578125" customWidth="1"/>
    <col min="12041" max="12041" width="3.28515625" customWidth="1"/>
    <col min="12042" max="12042" width="34.85546875" customWidth="1"/>
    <col min="12043" max="12043" width="12.5703125" customWidth="1"/>
    <col min="12044" max="12044" width="11.42578125" customWidth="1"/>
    <col min="12045" max="12045" width="11.7109375" customWidth="1"/>
    <col min="12046" max="12046" width="11.140625" bestFit="1" customWidth="1"/>
    <col min="12047" max="12047" width="10.5703125" bestFit="1" customWidth="1"/>
    <col min="12293" max="12293" width="23.5703125" customWidth="1"/>
    <col min="12294" max="12294" width="12" bestFit="1" customWidth="1"/>
    <col min="12295" max="12295" width="12" customWidth="1"/>
    <col min="12296" max="12296" width="12.42578125" customWidth="1"/>
    <col min="12297" max="12297" width="3.28515625" customWidth="1"/>
    <col min="12298" max="12298" width="34.85546875" customWidth="1"/>
    <col min="12299" max="12299" width="12.5703125" customWidth="1"/>
    <col min="12300" max="12300" width="11.42578125" customWidth="1"/>
    <col min="12301" max="12301" width="11.7109375" customWidth="1"/>
    <col min="12302" max="12302" width="11.140625" bestFit="1" customWidth="1"/>
    <col min="12303" max="12303" width="10.5703125" bestFit="1" customWidth="1"/>
    <col min="12549" max="12549" width="23.5703125" customWidth="1"/>
    <col min="12550" max="12550" width="12" bestFit="1" customWidth="1"/>
    <col min="12551" max="12551" width="12" customWidth="1"/>
    <col min="12552" max="12552" width="12.42578125" customWidth="1"/>
    <col min="12553" max="12553" width="3.28515625" customWidth="1"/>
    <col min="12554" max="12554" width="34.85546875" customWidth="1"/>
    <col min="12555" max="12555" width="12.5703125" customWidth="1"/>
    <col min="12556" max="12556" width="11.42578125" customWidth="1"/>
    <col min="12557" max="12557" width="11.7109375" customWidth="1"/>
    <col min="12558" max="12558" width="11.140625" bestFit="1" customWidth="1"/>
    <col min="12559" max="12559" width="10.5703125" bestFit="1" customWidth="1"/>
    <col min="12805" max="12805" width="23.5703125" customWidth="1"/>
    <col min="12806" max="12806" width="12" bestFit="1" customWidth="1"/>
    <col min="12807" max="12807" width="12" customWidth="1"/>
    <col min="12808" max="12808" width="12.42578125" customWidth="1"/>
    <col min="12809" max="12809" width="3.28515625" customWidth="1"/>
    <col min="12810" max="12810" width="34.85546875" customWidth="1"/>
    <col min="12811" max="12811" width="12.5703125" customWidth="1"/>
    <col min="12812" max="12812" width="11.42578125" customWidth="1"/>
    <col min="12813" max="12813" width="11.7109375" customWidth="1"/>
    <col min="12814" max="12814" width="11.140625" bestFit="1" customWidth="1"/>
    <col min="12815" max="12815" width="10.5703125" bestFit="1" customWidth="1"/>
    <col min="13061" max="13061" width="23.5703125" customWidth="1"/>
    <col min="13062" max="13062" width="12" bestFit="1" customWidth="1"/>
    <col min="13063" max="13063" width="12" customWidth="1"/>
    <col min="13064" max="13064" width="12.42578125" customWidth="1"/>
    <col min="13065" max="13065" width="3.28515625" customWidth="1"/>
    <col min="13066" max="13066" width="34.85546875" customWidth="1"/>
    <col min="13067" max="13067" width="12.5703125" customWidth="1"/>
    <col min="13068" max="13068" width="11.42578125" customWidth="1"/>
    <col min="13069" max="13069" width="11.7109375" customWidth="1"/>
    <col min="13070" max="13070" width="11.140625" bestFit="1" customWidth="1"/>
    <col min="13071" max="13071" width="10.5703125" bestFit="1" customWidth="1"/>
    <col min="13317" max="13317" width="23.5703125" customWidth="1"/>
    <col min="13318" max="13318" width="12" bestFit="1" customWidth="1"/>
    <col min="13319" max="13319" width="12" customWidth="1"/>
    <col min="13320" max="13320" width="12.42578125" customWidth="1"/>
    <col min="13321" max="13321" width="3.28515625" customWidth="1"/>
    <col min="13322" max="13322" width="34.85546875" customWidth="1"/>
    <col min="13323" max="13323" width="12.5703125" customWidth="1"/>
    <col min="13324" max="13324" width="11.42578125" customWidth="1"/>
    <col min="13325" max="13325" width="11.7109375" customWidth="1"/>
    <col min="13326" max="13326" width="11.140625" bestFit="1" customWidth="1"/>
    <col min="13327" max="13327" width="10.5703125" bestFit="1" customWidth="1"/>
    <col min="13573" max="13573" width="23.5703125" customWidth="1"/>
    <col min="13574" max="13574" width="12" bestFit="1" customWidth="1"/>
    <col min="13575" max="13575" width="12" customWidth="1"/>
    <col min="13576" max="13576" width="12.42578125" customWidth="1"/>
    <col min="13577" max="13577" width="3.28515625" customWidth="1"/>
    <col min="13578" max="13578" width="34.85546875" customWidth="1"/>
    <col min="13579" max="13579" width="12.5703125" customWidth="1"/>
    <col min="13580" max="13580" width="11.42578125" customWidth="1"/>
    <col min="13581" max="13581" width="11.7109375" customWidth="1"/>
    <col min="13582" max="13582" width="11.140625" bestFit="1" customWidth="1"/>
    <col min="13583" max="13583" width="10.5703125" bestFit="1" customWidth="1"/>
    <col min="13829" max="13829" width="23.5703125" customWidth="1"/>
    <col min="13830" max="13830" width="12" bestFit="1" customWidth="1"/>
    <col min="13831" max="13831" width="12" customWidth="1"/>
    <col min="13832" max="13832" width="12.42578125" customWidth="1"/>
    <col min="13833" max="13833" width="3.28515625" customWidth="1"/>
    <col min="13834" max="13834" width="34.85546875" customWidth="1"/>
    <col min="13835" max="13835" width="12.5703125" customWidth="1"/>
    <col min="13836" max="13836" width="11.42578125" customWidth="1"/>
    <col min="13837" max="13837" width="11.7109375" customWidth="1"/>
    <col min="13838" max="13838" width="11.140625" bestFit="1" customWidth="1"/>
    <col min="13839" max="13839" width="10.5703125" bestFit="1" customWidth="1"/>
    <col min="14085" max="14085" width="23.5703125" customWidth="1"/>
    <col min="14086" max="14086" width="12" bestFit="1" customWidth="1"/>
    <col min="14087" max="14087" width="12" customWidth="1"/>
    <col min="14088" max="14088" width="12.42578125" customWidth="1"/>
    <col min="14089" max="14089" width="3.28515625" customWidth="1"/>
    <col min="14090" max="14090" width="34.85546875" customWidth="1"/>
    <col min="14091" max="14091" width="12.5703125" customWidth="1"/>
    <col min="14092" max="14092" width="11.42578125" customWidth="1"/>
    <col min="14093" max="14093" width="11.7109375" customWidth="1"/>
    <col min="14094" max="14094" width="11.140625" bestFit="1" customWidth="1"/>
    <col min="14095" max="14095" width="10.5703125" bestFit="1" customWidth="1"/>
    <col min="14341" max="14341" width="23.5703125" customWidth="1"/>
    <col min="14342" max="14342" width="12" bestFit="1" customWidth="1"/>
    <col min="14343" max="14343" width="12" customWidth="1"/>
    <col min="14344" max="14344" width="12.42578125" customWidth="1"/>
    <col min="14345" max="14345" width="3.28515625" customWidth="1"/>
    <col min="14346" max="14346" width="34.85546875" customWidth="1"/>
    <col min="14347" max="14347" width="12.5703125" customWidth="1"/>
    <col min="14348" max="14348" width="11.42578125" customWidth="1"/>
    <col min="14349" max="14349" width="11.7109375" customWidth="1"/>
    <col min="14350" max="14350" width="11.140625" bestFit="1" customWidth="1"/>
    <col min="14351" max="14351" width="10.5703125" bestFit="1" customWidth="1"/>
    <col min="14597" max="14597" width="23.5703125" customWidth="1"/>
    <col min="14598" max="14598" width="12" bestFit="1" customWidth="1"/>
    <col min="14599" max="14599" width="12" customWidth="1"/>
    <col min="14600" max="14600" width="12.42578125" customWidth="1"/>
    <col min="14601" max="14601" width="3.28515625" customWidth="1"/>
    <col min="14602" max="14602" width="34.85546875" customWidth="1"/>
    <col min="14603" max="14603" width="12.5703125" customWidth="1"/>
    <col min="14604" max="14604" width="11.42578125" customWidth="1"/>
    <col min="14605" max="14605" width="11.7109375" customWidth="1"/>
    <col min="14606" max="14606" width="11.140625" bestFit="1" customWidth="1"/>
    <col min="14607" max="14607" width="10.5703125" bestFit="1" customWidth="1"/>
    <col min="14853" max="14853" width="23.5703125" customWidth="1"/>
    <col min="14854" max="14854" width="12" bestFit="1" customWidth="1"/>
    <col min="14855" max="14855" width="12" customWidth="1"/>
    <col min="14856" max="14856" width="12.42578125" customWidth="1"/>
    <col min="14857" max="14857" width="3.28515625" customWidth="1"/>
    <col min="14858" max="14858" width="34.85546875" customWidth="1"/>
    <col min="14859" max="14859" width="12.5703125" customWidth="1"/>
    <col min="14860" max="14860" width="11.42578125" customWidth="1"/>
    <col min="14861" max="14861" width="11.7109375" customWidth="1"/>
    <col min="14862" max="14862" width="11.140625" bestFit="1" customWidth="1"/>
    <col min="14863" max="14863" width="10.5703125" bestFit="1" customWidth="1"/>
    <col min="15109" max="15109" width="23.5703125" customWidth="1"/>
    <col min="15110" max="15110" width="12" bestFit="1" customWidth="1"/>
    <col min="15111" max="15111" width="12" customWidth="1"/>
    <col min="15112" max="15112" width="12.42578125" customWidth="1"/>
    <col min="15113" max="15113" width="3.28515625" customWidth="1"/>
    <col min="15114" max="15114" width="34.85546875" customWidth="1"/>
    <col min="15115" max="15115" width="12.5703125" customWidth="1"/>
    <col min="15116" max="15116" width="11.42578125" customWidth="1"/>
    <col min="15117" max="15117" width="11.7109375" customWidth="1"/>
    <col min="15118" max="15118" width="11.140625" bestFit="1" customWidth="1"/>
    <col min="15119" max="15119" width="10.5703125" bestFit="1" customWidth="1"/>
    <col min="15365" max="15365" width="23.5703125" customWidth="1"/>
    <col min="15366" max="15366" width="12" bestFit="1" customWidth="1"/>
    <col min="15367" max="15367" width="12" customWidth="1"/>
    <col min="15368" max="15368" width="12.42578125" customWidth="1"/>
    <col min="15369" max="15369" width="3.28515625" customWidth="1"/>
    <col min="15370" max="15370" width="34.85546875" customWidth="1"/>
    <col min="15371" max="15371" width="12.5703125" customWidth="1"/>
    <col min="15372" max="15372" width="11.42578125" customWidth="1"/>
    <col min="15373" max="15373" width="11.7109375" customWidth="1"/>
    <col min="15374" max="15374" width="11.140625" bestFit="1" customWidth="1"/>
    <col min="15375" max="15375" width="10.5703125" bestFit="1" customWidth="1"/>
    <col min="15621" max="15621" width="23.5703125" customWidth="1"/>
    <col min="15622" max="15622" width="12" bestFit="1" customWidth="1"/>
    <col min="15623" max="15623" width="12" customWidth="1"/>
    <col min="15624" max="15624" width="12.42578125" customWidth="1"/>
    <col min="15625" max="15625" width="3.28515625" customWidth="1"/>
    <col min="15626" max="15626" width="34.85546875" customWidth="1"/>
    <col min="15627" max="15627" width="12.5703125" customWidth="1"/>
    <col min="15628" max="15628" width="11.42578125" customWidth="1"/>
    <col min="15629" max="15629" width="11.7109375" customWidth="1"/>
    <col min="15630" max="15630" width="11.140625" bestFit="1" customWidth="1"/>
    <col min="15631" max="15631" width="10.5703125" bestFit="1" customWidth="1"/>
    <col min="15877" max="15877" width="23.5703125" customWidth="1"/>
    <col min="15878" max="15878" width="12" bestFit="1" customWidth="1"/>
    <col min="15879" max="15879" width="12" customWidth="1"/>
    <col min="15880" max="15880" width="12.42578125" customWidth="1"/>
    <col min="15881" max="15881" width="3.28515625" customWidth="1"/>
    <col min="15882" max="15882" width="34.85546875" customWidth="1"/>
    <col min="15883" max="15883" width="12.5703125" customWidth="1"/>
    <col min="15884" max="15884" width="11.42578125" customWidth="1"/>
    <col min="15885" max="15885" width="11.7109375" customWidth="1"/>
    <col min="15886" max="15886" width="11.140625" bestFit="1" customWidth="1"/>
    <col min="15887" max="15887" width="10.5703125" bestFit="1" customWidth="1"/>
    <col min="16133" max="16133" width="23.5703125" customWidth="1"/>
    <col min="16134" max="16134" width="12" bestFit="1" customWidth="1"/>
    <col min="16135" max="16135" width="12" customWidth="1"/>
    <col min="16136" max="16136" width="12.42578125" customWidth="1"/>
    <col min="16137" max="16137" width="3.28515625" customWidth="1"/>
    <col min="16138" max="16138" width="34.85546875" customWidth="1"/>
    <col min="16139" max="16139" width="12.5703125" customWidth="1"/>
    <col min="16140" max="16140" width="11.42578125" customWidth="1"/>
    <col min="16141" max="16141" width="11.7109375" customWidth="1"/>
    <col min="16142" max="16142" width="11.140625" bestFit="1" customWidth="1"/>
    <col min="16143" max="16143" width="10.5703125" bestFit="1" customWidth="1"/>
  </cols>
  <sheetData>
    <row r="1" spans="1:17" ht="23.25" x14ac:dyDescent="0.35">
      <c r="A1" s="71" t="s">
        <v>116</v>
      </c>
      <c r="I1" s="120"/>
    </row>
    <row r="3" spans="1:17" x14ac:dyDescent="0.25">
      <c r="A3" s="55"/>
      <c r="G3" s="66" t="s">
        <v>105</v>
      </c>
      <c r="I3" t="s">
        <v>101</v>
      </c>
      <c r="O3" s="66" t="s">
        <v>105</v>
      </c>
    </row>
    <row r="4" spans="1:17" x14ac:dyDescent="0.25">
      <c r="A4" s="62"/>
      <c r="B4" s="64"/>
      <c r="C4" s="63"/>
      <c r="D4" s="63"/>
      <c r="E4" s="66" t="s">
        <v>96</v>
      </c>
      <c r="F4" s="67" t="s">
        <v>115</v>
      </c>
      <c r="G4" s="66" t="s">
        <v>106</v>
      </c>
      <c r="I4" s="62"/>
      <c r="J4" s="64"/>
      <c r="K4" s="63"/>
      <c r="L4" s="63"/>
      <c r="M4" s="66" t="s">
        <v>94</v>
      </c>
      <c r="N4" s="67" t="s">
        <v>115</v>
      </c>
      <c r="O4" s="66" t="s">
        <v>106</v>
      </c>
    </row>
    <row r="5" spans="1:17" ht="15.75" x14ac:dyDescent="0.25">
      <c r="A5" s="70" t="s">
        <v>12</v>
      </c>
      <c r="B5" s="65" t="s">
        <v>89</v>
      </c>
      <c r="C5" s="66" t="s">
        <v>91</v>
      </c>
      <c r="D5" s="66" t="s">
        <v>93</v>
      </c>
      <c r="E5" s="66" t="s">
        <v>102</v>
      </c>
      <c r="F5" s="66" t="s">
        <v>92</v>
      </c>
      <c r="G5" s="66" t="s">
        <v>107</v>
      </c>
      <c r="I5" s="70" t="s">
        <v>90</v>
      </c>
      <c r="J5" s="65" t="s">
        <v>89</v>
      </c>
      <c r="K5" s="66" t="s">
        <v>91</v>
      </c>
      <c r="L5" s="66" t="s">
        <v>93</v>
      </c>
      <c r="M5" s="66" t="s">
        <v>102</v>
      </c>
      <c r="N5" s="66" t="s">
        <v>92</v>
      </c>
      <c r="O5" s="66" t="s">
        <v>107</v>
      </c>
    </row>
    <row r="6" spans="1:17" x14ac:dyDescent="0.25">
      <c r="H6" s="59"/>
      <c r="I6" s="81" t="s">
        <v>14</v>
      </c>
      <c r="J6" s="107">
        <v>1363.02</v>
      </c>
      <c r="K6" s="107">
        <v>337.73</v>
      </c>
      <c r="L6" s="107">
        <v>2000</v>
      </c>
      <c r="M6" s="108">
        <v>383.43</v>
      </c>
      <c r="N6" s="121">
        <v>2000</v>
      </c>
      <c r="O6" s="107">
        <f>+N6-L6</f>
        <v>0</v>
      </c>
      <c r="P6" t="s">
        <v>114</v>
      </c>
      <c r="Q6" s="69"/>
    </row>
    <row r="7" spans="1:17" x14ac:dyDescent="0.25">
      <c r="A7" s="87" t="s">
        <v>13</v>
      </c>
      <c r="B7" s="72">
        <v>28672.92</v>
      </c>
      <c r="C7" s="72">
        <v>21740.7</v>
      </c>
      <c r="D7" s="72">
        <v>30000</v>
      </c>
      <c r="E7" s="72">
        <v>11879.08</v>
      </c>
      <c r="F7" s="110">
        <v>30000</v>
      </c>
      <c r="G7" s="72">
        <f>+F7-D7</f>
        <v>0</v>
      </c>
      <c r="H7" s="73"/>
      <c r="I7" s="81" t="s">
        <v>15</v>
      </c>
      <c r="J7" s="74">
        <v>13.5</v>
      </c>
      <c r="K7" s="74">
        <v>0</v>
      </c>
      <c r="L7" s="74">
        <v>50</v>
      </c>
      <c r="M7" s="75">
        <v>8.5</v>
      </c>
      <c r="N7" s="122">
        <v>50</v>
      </c>
      <c r="O7" s="76">
        <f>+N7-L7</f>
        <v>0</v>
      </c>
      <c r="Q7" s="69"/>
    </row>
    <row r="8" spans="1:17" x14ac:dyDescent="0.25">
      <c r="A8" s="88" t="s">
        <v>48</v>
      </c>
      <c r="B8" s="72">
        <v>92</v>
      </c>
      <c r="C8" s="72">
        <v>0</v>
      </c>
      <c r="D8" s="72">
        <v>0</v>
      </c>
      <c r="E8" s="72">
        <v>0</v>
      </c>
      <c r="F8" s="110">
        <v>0</v>
      </c>
      <c r="G8" s="72">
        <f t="shared" ref="G8:G13" si="0">+F8-D8</f>
        <v>0</v>
      </c>
      <c r="H8" s="73"/>
      <c r="I8" s="81" t="s">
        <v>16</v>
      </c>
      <c r="J8" s="74">
        <v>1663.8899999999999</v>
      </c>
      <c r="K8" s="74">
        <v>164.73000000000002</v>
      </c>
      <c r="L8" s="74">
        <v>1800</v>
      </c>
      <c r="M8" s="75">
        <v>8.5</v>
      </c>
      <c r="N8" s="122">
        <v>1800</v>
      </c>
      <c r="O8" s="74">
        <f t="shared" ref="O8:O32" si="1">+N8-L8</f>
        <v>0</v>
      </c>
      <c r="Q8" s="69"/>
    </row>
    <row r="9" spans="1:17" x14ac:dyDescent="0.25">
      <c r="A9" s="81" t="s">
        <v>98</v>
      </c>
      <c r="B9" s="72">
        <v>-301.20999999999998</v>
      </c>
      <c r="C9" s="72">
        <v>0</v>
      </c>
      <c r="D9" s="72">
        <v>0</v>
      </c>
      <c r="E9" s="72"/>
      <c r="F9" s="110">
        <v>0</v>
      </c>
      <c r="G9" s="72">
        <f t="shared" si="0"/>
        <v>0</v>
      </c>
      <c r="H9" s="73"/>
      <c r="I9" s="81" t="s">
        <v>17</v>
      </c>
      <c r="J9" s="74">
        <v>25.44</v>
      </c>
      <c r="K9" s="74">
        <v>0</v>
      </c>
      <c r="L9" s="74">
        <v>100</v>
      </c>
      <c r="M9" s="75">
        <v>8.5</v>
      </c>
      <c r="N9" s="122">
        <v>200</v>
      </c>
      <c r="O9" s="74">
        <f t="shared" si="1"/>
        <v>100</v>
      </c>
      <c r="Q9" s="69"/>
    </row>
    <row r="10" spans="1:17" x14ac:dyDescent="0.25">
      <c r="A10" s="88" t="s">
        <v>69</v>
      </c>
      <c r="B10" s="72">
        <v>271.5</v>
      </c>
      <c r="C10" s="72">
        <v>0</v>
      </c>
      <c r="D10" s="72">
        <v>0</v>
      </c>
      <c r="E10" s="72">
        <v>925</v>
      </c>
      <c r="F10" s="110">
        <v>0</v>
      </c>
      <c r="G10" s="72">
        <f t="shared" si="0"/>
        <v>0</v>
      </c>
      <c r="H10" s="73"/>
      <c r="I10" s="81" t="s">
        <v>18</v>
      </c>
      <c r="J10" s="74">
        <v>534.77</v>
      </c>
      <c r="K10" s="74">
        <v>443.75</v>
      </c>
      <c r="L10" s="74">
        <v>500</v>
      </c>
      <c r="M10" s="75">
        <v>171.67999999999998</v>
      </c>
      <c r="N10" s="122">
        <v>500</v>
      </c>
      <c r="O10" s="74">
        <f t="shared" si="1"/>
        <v>0</v>
      </c>
      <c r="Q10" s="69"/>
    </row>
    <row r="11" spans="1:17" x14ac:dyDescent="0.25">
      <c r="A11" s="88" t="s">
        <v>50</v>
      </c>
      <c r="B11" s="72">
        <v>2888.11</v>
      </c>
      <c r="C11" s="72">
        <v>0</v>
      </c>
      <c r="D11" s="72">
        <v>500</v>
      </c>
      <c r="E11" s="72">
        <v>0</v>
      </c>
      <c r="F11" s="110">
        <v>500</v>
      </c>
      <c r="G11" s="72">
        <f t="shared" si="0"/>
        <v>0</v>
      </c>
      <c r="H11" s="73"/>
      <c r="I11" s="81" t="s">
        <v>19</v>
      </c>
      <c r="J11" s="74">
        <v>45.4</v>
      </c>
      <c r="K11" s="74">
        <v>0</v>
      </c>
      <c r="L11" s="74">
        <v>200</v>
      </c>
      <c r="M11" s="75">
        <v>8.5</v>
      </c>
      <c r="N11" s="122">
        <v>200</v>
      </c>
      <c r="O11" s="74">
        <f t="shared" si="1"/>
        <v>0</v>
      </c>
      <c r="Q11" s="69"/>
    </row>
    <row r="12" spans="1:17" x14ac:dyDescent="0.25">
      <c r="A12" s="89" t="s">
        <v>70</v>
      </c>
      <c r="B12" s="72">
        <v>0</v>
      </c>
      <c r="C12" s="72">
        <v>375</v>
      </c>
      <c r="D12" s="72">
        <v>0</v>
      </c>
      <c r="E12" s="72">
        <v>0</v>
      </c>
      <c r="F12" s="110">
        <v>0</v>
      </c>
      <c r="G12" s="72">
        <f t="shared" si="0"/>
        <v>0</v>
      </c>
      <c r="H12" s="73"/>
      <c r="I12" s="81" t="s">
        <v>20</v>
      </c>
      <c r="J12" s="74">
        <v>560</v>
      </c>
      <c r="K12" s="74">
        <v>290.21000000000004</v>
      </c>
      <c r="L12" s="74">
        <v>600</v>
      </c>
      <c r="M12" s="75">
        <v>274.40999999999997</v>
      </c>
      <c r="N12" s="122">
        <v>600</v>
      </c>
      <c r="O12" s="74">
        <f t="shared" si="1"/>
        <v>0</v>
      </c>
      <c r="Q12" s="69"/>
    </row>
    <row r="13" spans="1:17" x14ac:dyDescent="0.25">
      <c r="A13" s="88" t="s">
        <v>52</v>
      </c>
      <c r="B13" s="72">
        <v>0</v>
      </c>
      <c r="C13" s="72">
        <v>0</v>
      </c>
      <c r="D13" s="72">
        <v>13625</v>
      </c>
      <c r="E13" s="72">
        <v>0</v>
      </c>
      <c r="F13" s="118">
        <f>+C41</f>
        <v>13225</v>
      </c>
      <c r="G13" s="72">
        <f t="shared" si="0"/>
        <v>-400</v>
      </c>
      <c r="H13" s="73"/>
      <c r="I13" s="81" t="s">
        <v>21</v>
      </c>
      <c r="J13" s="74">
        <v>1203.56</v>
      </c>
      <c r="K13" s="74">
        <v>1573.97</v>
      </c>
      <c r="L13" s="74">
        <v>1800</v>
      </c>
      <c r="M13" s="75">
        <v>1222.5</v>
      </c>
      <c r="N13" s="122">
        <v>1800</v>
      </c>
      <c r="O13" s="74">
        <f t="shared" si="1"/>
        <v>0</v>
      </c>
      <c r="P13" t="s">
        <v>114</v>
      </c>
      <c r="Q13" s="69"/>
    </row>
    <row r="14" spans="1:17" x14ac:dyDescent="0.25">
      <c r="A14" s="90" t="s">
        <v>51</v>
      </c>
      <c r="B14" s="77"/>
      <c r="C14" s="77"/>
      <c r="D14" s="78"/>
      <c r="E14" s="79"/>
      <c r="F14" s="111"/>
      <c r="G14" s="78"/>
      <c r="H14" s="73"/>
      <c r="I14" s="81" t="s">
        <v>22</v>
      </c>
      <c r="J14" s="74">
        <v>3000</v>
      </c>
      <c r="K14" s="74">
        <v>9000</v>
      </c>
      <c r="L14" s="74">
        <v>12000</v>
      </c>
      <c r="M14" s="75">
        <v>3000</v>
      </c>
      <c r="N14" s="122">
        <v>12000</v>
      </c>
      <c r="O14" s="74">
        <f t="shared" si="1"/>
        <v>0</v>
      </c>
      <c r="Q14" s="69"/>
    </row>
    <row r="15" spans="1:17" x14ac:dyDescent="0.25">
      <c r="A15" s="91" t="s">
        <v>54</v>
      </c>
      <c r="B15" s="72">
        <v>5000</v>
      </c>
      <c r="C15" s="72">
        <v>5000</v>
      </c>
      <c r="D15" s="72">
        <v>5000</v>
      </c>
      <c r="E15" s="72">
        <v>5000</v>
      </c>
      <c r="F15" s="110">
        <v>5000</v>
      </c>
      <c r="G15" s="72">
        <f t="shared" ref="G15:G19" si="2">+F15-D15</f>
        <v>0</v>
      </c>
      <c r="H15" s="73"/>
      <c r="I15" s="81" t="s">
        <v>23</v>
      </c>
      <c r="J15" s="74">
        <v>37.15</v>
      </c>
      <c r="K15" s="74">
        <v>0</v>
      </c>
      <c r="L15" s="74">
        <v>100</v>
      </c>
      <c r="M15" s="75">
        <v>0</v>
      </c>
      <c r="N15" s="122">
        <v>150</v>
      </c>
      <c r="O15" s="74">
        <f t="shared" si="1"/>
        <v>50</v>
      </c>
      <c r="Q15" s="69"/>
    </row>
    <row r="16" spans="1:17" x14ac:dyDescent="0.25">
      <c r="A16" s="92" t="s">
        <v>55</v>
      </c>
      <c r="B16" s="72">
        <v>2000</v>
      </c>
      <c r="C16" s="72">
        <v>0</v>
      </c>
      <c r="D16" s="72">
        <v>2000</v>
      </c>
      <c r="E16" s="72">
        <v>91</v>
      </c>
      <c r="F16" s="110">
        <v>2000</v>
      </c>
      <c r="G16" s="72">
        <f t="shared" si="2"/>
        <v>0</v>
      </c>
      <c r="H16" s="73"/>
      <c r="I16" s="81" t="s">
        <v>24</v>
      </c>
      <c r="J16" s="74">
        <v>902.23</v>
      </c>
      <c r="K16" s="74">
        <v>452.03</v>
      </c>
      <c r="L16" s="74">
        <v>1100</v>
      </c>
      <c r="M16" s="75">
        <v>467.90999999999997</v>
      </c>
      <c r="N16" s="122">
        <v>1200</v>
      </c>
      <c r="O16" s="74">
        <f t="shared" si="1"/>
        <v>100</v>
      </c>
      <c r="Q16" s="69"/>
    </row>
    <row r="17" spans="1:17" x14ac:dyDescent="0.25">
      <c r="A17" s="81" t="s">
        <v>56</v>
      </c>
      <c r="B17" s="72">
        <v>2000</v>
      </c>
      <c r="C17" s="72">
        <v>1978.43</v>
      </c>
      <c r="D17" s="72">
        <v>2000</v>
      </c>
      <c r="E17" s="72"/>
      <c r="F17" s="110">
        <v>2000</v>
      </c>
      <c r="G17" s="72">
        <f t="shared" si="2"/>
        <v>0</v>
      </c>
      <c r="H17" s="73"/>
      <c r="I17" s="81" t="s">
        <v>25</v>
      </c>
      <c r="J17" s="74">
        <v>0</v>
      </c>
      <c r="K17" s="74">
        <v>0</v>
      </c>
      <c r="L17" s="74">
        <v>50</v>
      </c>
      <c r="M17" s="75">
        <v>8.5</v>
      </c>
      <c r="N17" s="122">
        <v>50</v>
      </c>
      <c r="O17" s="74">
        <f t="shared" si="1"/>
        <v>0</v>
      </c>
      <c r="Q17" s="69"/>
    </row>
    <row r="18" spans="1:17" x14ac:dyDescent="0.25">
      <c r="A18" s="81" t="s">
        <v>46</v>
      </c>
      <c r="B18" s="72">
        <v>0</v>
      </c>
      <c r="C18" s="72">
        <v>0</v>
      </c>
      <c r="D18" s="72">
        <v>2200</v>
      </c>
      <c r="E18" s="72"/>
      <c r="F18" s="110">
        <v>2200</v>
      </c>
      <c r="G18" s="72">
        <f t="shared" si="2"/>
        <v>0</v>
      </c>
      <c r="H18" s="73"/>
      <c r="I18" s="81" t="s">
        <v>26</v>
      </c>
      <c r="J18" s="74">
        <v>1953</v>
      </c>
      <c r="K18" s="74">
        <v>2687.1</v>
      </c>
      <c r="L18" s="74">
        <v>3000</v>
      </c>
      <c r="M18" s="75">
        <v>0</v>
      </c>
      <c r="N18" s="122">
        <v>3000</v>
      </c>
      <c r="O18" s="74">
        <f t="shared" si="1"/>
        <v>0</v>
      </c>
      <c r="Q18" s="69"/>
    </row>
    <row r="19" spans="1:17" x14ac:dyDescent="0.25">
      <c r="A19" s="81" t="s">
        <v>57</v>
      </c>
      <c r="B19" s="72">
        <v>2500</v>
      </c>
      <c r="C19" s="72">
        <v>0</v>
      </c>
      <c r="D19" s="72">
        <v>2500</v>
      </c>
      <c r="E19" s="72"/>
      <c r="F19" s="110">
        <v>2500</v>
      </c>
      <c r="G19" s="72">
        <f t="shared" si="2"/>
        <v>0</v>
      </c>
      <c r="H19" s="73"/>
      <c r="I19" s="81" t="s">
        <v>27</v>
      </c>
      <c r="J19" s="74">
        <v>14.84</v>
      </c>
      <c r="K19" s="74">
        <v>0</v>
      </c>
      <c r="L19" s="74">
        <v>1000</v>
      </c>
      <c r="M19" s="75">
        <v>0</v>
      </c>
      <c r="N19" s="122">
        <v>1500</v>
      </c>
      <c r="O19" s="74">
        <f t="shared" si="1"/>
        <v>500</v>
      </c>
      <c r="Q19" s="69"/>
    </row>
    <row r="20" spans="1:17" x14ac:dyDescent="0.25">
      <c r="A20" s="90" t="s">
        <v>53</v>
      </c>
      <c r="B20" s="80">
        <f t="shared" ref="B20" si="3">SUM(B15:B19)</f>
        <v>11500</v>
      </c>
      <c r="C20" s="80">
        <f t="shared" ref="C20" si="4">SUM(C15:C19)</f>
        <v>6978.43</v>
      </c>
      <c r="D20" s="80">
        <f t="shared" ref="D20:F20" si="5">SUM(D15:D19)</f>
        <v>13700</v>
      </c>
      <c r="E20" s="80">
        <f t="shared" ref="E20" si="6">SUM(E15:E19)</f>
        <v>5091</v>
      </c>
      <c r="F20" s="112">
        <f t="shared" si="5"/>
        <v>13700</v>
      </c>
      <c r="G20" s="80">
        <f t="shared" ref="G20" si="7">SUM(G15:G19)</f>
        <v>0</v>
      </c>
      <c r="H20" s="73"/>
      <c r="I20" s="81" t="s">
        <v>59</v>
      </c>
      <c r="J20" s="74">
        <v>371.5</v>
      </c>
      <c r="K20" s="74">
        <v>0</v>
      </c>
      <c r="L20" s="74">
        <v>100</v>
      </c>
      <c r="M20" s="75">
        <v>8.5</v>
      </c>
      <c r="N20" s="122">
        <v>0</v>
      </c>
      <c r="O20" s="74">
        <f t="shared" si="1"/>
        <v>-100</v>
      </c>
      <c r="Q20" s="69"/>
    </row>
    <row r="21" spans="1:17" x14ac:dyDescent="0.25">
      <c r="A21" s="81"/>
      <c r="B21" s="82"/>
      <c r="C21" s="82"/>
      <c r="D21" s="72"/>
      <c r="E21" s="75"/>
      <c r="F21" s="110"/>
      <c r="G21" s="72"/>
      <c r="H21" s="73"/>
      <c r="I21" s="81" t="s">
        <v>28</v>
      </c>
      <c r="J21" s="74">
        <v>1795</v>
      </c>
      <c r="K21" s="75">
        <v>1714.33</v>
      </c>
      <c r="L21" s="75">
        <v>1800</v>
      </c>
      <c r="M21" s="75">
        <v>0</v>
      </c>
      <c r="N21" s="123">
        <v>2000</v>
      </c>
      <c r="O21" s="74">
        <f t="shared" si="1"/>
        <v>200</v>
      </c>
      <c r="Q21" s="69"/>
    </row>
    <row r="22" spans="1:17" x14ac:dyDescent="0.25">
      <c r="A22" s="81"/>
      <c r="B22" s="82"/>
      <c r="C22" s="82"/>
      <c r="D22" s="72"/>
      <c r="E22" s="75"/>
      <c r="F22" s="110"/>
      <c r="G22" s="72"/>
      <c r="H22" s="73"/>
      <c r="I22" s="94" t="s">
        <v>75</v>
      </c>
      <c r="J22" s="74">
        <v>414.56</v>
      </c>
      <c r="K22" s="74">
        <v>0</v>
      </c>
      <c r="L22" s="74">
        <v>500</v>
      </c>
      <c r="M22" s="75">
        <v>21.25</v>
      </c>
      <c r="N22" s="122">
        <v>500</v>
      </c>
      <c r="O22" s="74">
        <f t="shared" si="1"/>
        <v>0</v>
      </c>
      <c r="Q22" s="69"/>
    </row>
    <row r="23" spans="1:17" x14ac:dyDescent="0.25">
      <c r="A23" s="83" t="s">
        <v>97</v>
      </c>
      <c r="B23" s="84">
        <f t="shared" ref="B23:G23" si="8">SUM(B7:B19)</f>
        <v>43123.32</v>
      </c>
      <c r="C23" s="84">
        <f t="shared" si="8"/>
        <v>29094.13</v>
      </c>
      <c r="D23" s="84">
        <f t="shared" si="8"/>
        <v>57825</v>
      </c>
      <c r="E23" s="84">
        <f t="shared" si="8"/>
        <v>17895.080000000002</v>
      </c>
      <c r="F23" s="84">
        <f t="shared" si="8"/>
        <v>57425</v>
      </c>
      <c r="G23" s="113">
        <f t="shared" si="8"/>
        <v>-400</v>
      </c>
      <c r="H23" s="73"/>
      <c r="I23" s="94" t="s">
        <v>76</v>
      </c>
      <c r="J23" s="74">
        <v>2770.26</v>
      </c>
      <c r="K23" s="74">
        <v>1043.5700000000002</v>
      </c>
      <c r="L23" s="74">
        <v>3000</v>
      </c>
      <c r="M23" s="75">
        <v>800.88</v>
      </c>
      <c r="N23" s="122">
        <v>3000</v>
      </c>
      <c r="O23" s="74">
        <f t="shared" si="1"/>
        <v>0</v>
      </c>
      <c r="Q23" s="69"/>
    </row>
    <row r="24" spans="1:17" x14ac:dyDescent="0.25">
      <c r="A24" s="73"/>
      <c r="B24" s="73"/>
      <c r="C24" s="73"/>
      <c r="D24" s="73"/>
      <c r="E24" s="95"/>
      <c r="F24" s="95"/>
      <c r="G24" s="95"/>
      <c r="H24" s="73"/>
      <c r="I24" s="81" t="s">
        <v>60</v>
      </c>
      <c r="J24" s="74">
        <v>34.590000000000003</v>
      </c>
      <c r="K24" s="74">
        <f>13.12+2.47</f>
        <v>15.59</v>
      </c>
      <c r="L24" s="74">
        <v>100</v>
      </c>
      <c r="M24" s="75">
        <v>17</v>
      </c>
      <c r="N24" s="122">
        <v>100</v>
      </c>
      <c r="O24" s="74">
        <f t="shared" si="1"/>
        <v>0</v>
      </c>
      <c r="Q24" s="69"/>
    </row>
    <row r="25" spans="1:17" x14ac:dyDescent="0.25">
      <c r="A25" s="73"/>
      <c r="B25" s="73"/>
      <c r="C25" s="73"/>
      <c r="D25" s="73"/>
      <c r="E25" s="95"/>
      <c r="F25" s="95"/>
      <c r="G25" s="95"/>
      <c r="H25" s="73"/>
      <c r="I25" s="94" t="s">
        <v>77</v>
      </c>
      <c r="J25" s="74">
        <v>1318.1499999999999</v>
      </c>
      <c r="K25" s="74">
        <v>0</v>
      </c>
      <c r="L25" s="74">
        <v>3900</v>
      </c>
      <c r="M25" s="75">
        <v>0</v>
      </c>
      <c r="N25" s="122">
        <v>3900</v>
      </c>
      <c r="O25" s="74">
        <f t="shared" si="1"/>
        <v>0</v>
      </c>
      <c r="Q25" s="69"/>
    </row>
    <row r="26" spans="1:17" x14ac:dyDescent="0.25">
      <c r="A26" s="125" t="s">
        <v>99</v>
      </c>
      <c r="I26" s="94" t="s">
        <v>78</v>
      </c>
      <c r="J26" s="74">
        <v>982</v>
      </c>
      <c r="K26" s="74">
        <v>512</v>
      </c>
      <c r="L26" s="74">
        <v>1900</v>
      </c>
      <c r="M26" s="75">
        <v>346</v>
      </c>
      <c r="N26" s="122">
        <v>1500</v>
      </c>
      <c r="O26" s="74">
        <f t="shared" si="1"/>
        <v>-400</v>
      </c>
      <c r="Q26" s="69"/>
    </row>
    <row r="27" spans="1:17" x14ac:dyDescent="0.25">
      <c r="A27" s="125"/>
      <c r="I27" s="81" t="s">
        <v>61</v>
      </c>
      <c r="J27" s="74">
        <v>6107.97</v>
      </c>
      <c r="K27" s="74">
        <v>1801.4499999999998</v>
      </c>
      <c r="L27" s="74">
        <v>6000</v>
      </c>
      <c r="M27" s="75">
        <v>3880.85</v>
      </c>
      <c r="N27" s="122">
        <v>6000</v>
      </c>
      <c r="O27" s="74">
        <f t="shared" si="1"/>
        <v>0</v>
      </c>
      <c r="P27" t="s">
        <v>114</v>
      </c>
      <c r="Q27" s="69"/>
    </row>
    <row r="28" spans="1:17" x14ac:dyDescent="0.25">
      <c r="I28" s="81" t="s">
        <v>33</v>
      </c>
      <c r="J28" s="74">
        <v>8.43</v>
      </c>
      <c r="K28" s="74">
        <v>22.310000000000002</v>
      </c>
      <c r="L28" s="74">
        <v>75</v>
      </c>
      <c r="M28" s="75">
        <v>0</v>
      </c>
      <c r="N28" s="122">
        <v>75</v>
      </c>
      <c r="O28" s="74">
        <f t="shared" si="1"/>
        <v>0</v>
      </c>
      <c r="Q28" s="69"/>
    </row>
    <row r="29" spans="1:17" x14ac:dyDescent="0.25">
      <c r="A29" s="103" t="s">
        <v>97</v>
      </c>
      <c r="B29" s="104">
        <f>+B23</f>
        <v>43123.32</v>
      </c>
      <c r="C29" s="104">
        <f>+C23</f>
        <v>29094.13</v>
      </c>
      <c r="D29" s="104">
        <f>+D23</f>
        <v>57825</v>
      </c>
      <c r="E29" s="104">
        <f>+E23</f>
        <v>17895.080000000002</v>
      </c>
      <c r="F29" s="104">
        <f>+F23</f>
        <v>57425</v>
      </c>
      <c r="G29" s="104">
        <f>+F29-D29</f>
        <v>-400</v>
      </c>
      <c r="I29" s="81" t="s">
        <v>34</v>
      </c>
      <c r="J29" s="74">
        <v>9.75</v>
      </c>
      <c r="K29" s="74">
        <v>0</v>
      </c>
      <c r="L29" s="74">
        <v>100</v>
      </c>
      <c r="M29" s="75">
        <v>8.5</v>
      </c>
      <c r="N29" s="122">
        <v>100</v>
      </c>
      <c r="O29" s="74">
        <f t="shared" si="1"/>
        <v>0</v>
      </c>
      <c r="Q29" s="69"/>
    </row>
    <row r="30" spans="1:17" x14ac:dyDescent="0.25">
      <c r="A30" s="85"/>
      <c r="B30" s="85"/>
      <c r="C30" s="85"/>
      <c r="D30" s="85"/>
      <c r="E30" s="86"/>
      <c r="F30" s="86"/>
      <c r="G30" s="86"/>
      <c r="I30" s="81" t="s">
        <v>35</v>
      </c>
      <c r="J30" s="74">
        <v>149.10000000000002</v>
      </c>
      <c r="K30" s="74">
        <v>0</v>
      </c>
      <c r="L30" s="74">
        <v>500</v>
      </c>
      <c r="M30" s="75">
        <v>0</v>
      </c>
      <c r="N30" s="122">
        <v>500</v>
      </c>
      <c r="O30" s="74">
        <f t="shared" si="1"/>
        <v>0</v>
      </c>
      <c r="P30" t="s">
        <v>114</v>
      </c>
      <c r="Q30" s="69"/>
    </row>
    <row r="31" spans="1:17" x14ac:dyDescent="0.25">
      <c r="A31" s="103" t="s">
        <v>41</v>
      </c>
      <c r="B31" s="104">
        <f>+J42</f>
        <v>37460.39</v>
      </c>
      <c r="C31" s="104">
        <f>+K42</f>
        <v>29283.88</v>
      </c>
      <c r="D31" s="104">
        <f>+L42</f>
        <v>57825</v>
      </c>
      <c r="E31" s="104">
        <f>+M42</f>
        <v>21322.09</v>
      </c>
      <c r="F31" s="104">
        <f>+N42</f>
        <v>57425</v>
      </c>
      <c r="G31" s="104">
        <f>+F31-D31</f>
        <v>-400</v>
      </c>
      <c r="I31" s="81" t="s">
        <v>36</v>
      </c>
      <c r="J31" s="74">
        <v>300.78999999999996</v>
      </c>
      <c r="K31" s="74">
        <f>195.96</f>
        <v>195.96</v>
      </c>
      <c r="L31" s="74">
        <v>1450</v>
      </c>
      <c r="M31" s="75">
        <v>198.18</v>
      </c>
      <c r="N31" s="122">
        <v>500</v>
      </c>
      <c r="O31" s="74">
        <f t="shared" si="1"/>
        <v>-950</v>
      </c>
      <c r="Q31" s="69"/>
    </row>
    <row r="32" spans="1:17" x14ac:dyDescent="0.25">
      <c r="A32" s="85"/>
      <c r="B32" s="85"/>
      <c r="C32" s="85"/>
      <c r="D32" s="85"/>
      <c r="E32" s="85"/>
      <c r="F32" s="85"/>
      <c r="G32" s="85"/>
      <c r="I32" s="81" t="s">
        <v>37</v>
      </c>
      <c r="J32" s="74">
        <v>381.48999999999995</v>
      </c>
      <c r="K32" s="74">
        <v>418.15</v>
      </c>
      <c r="L32" s="74">
        <v>400</v>
      </c>
      <c r="M32" s="75">
        <v>138.5</v>
      </c>
      <c r="N32" s="122">
        <v>500</v>
      </c>
      <c r="O32" s="74">
        <f t="shared" si="1"/>
        <v>100</v>
      </c>
      <c r="Q32" s="69"/>
    </row>
    <row r="33" spans="1:16" x14ac:dyDescent="0.25">
      <c r="A33" s="105" t="s">
        <v>100</v>
      </c>
      <c r="B33" s="106">
        <f>+B29-B31</f>
        <v>5662.93</v>
      </c>
      <c r="C33" s="106">
        <f t="shared" ref="C33:F33" si="9">+C29-C31</f>
        <v>-189.75</v>
      </c>
      <c r="D33" s="106">
        <f t="shared" si="9"/>
        <v>0</v>
      </c>
      <c r="E33" s="106">
        <f t="shared" si="9"/>
        <v>-3427.0099999999984</v>
      </c>
      <c r="F33" s="106">
        <f t="shared" si="9"/>
        <v>0</v>
      </c>
      <c r="G33" s="106">
        <f>+F33-D33</f>
        <v>0</v>
      </c>
      <c r="I33" s="90" t="s">
        <v>38</v>
      </c>
      <c r="J33" s="96">
        <f t="shared" ref="J33:O33" si="10">SUM(J6:J32)</f>
        <v>25960.390000000003</v>
      </c>
      <c r="K33" s="96">
        <f t="shared" si="10"/>
        <v>20672.88</v>
      </c>
      <c r="L33" s="96">
        <f t="shared" si="10"/>
        <v>44125</v>
      </c>
      <c r="M33" s="96">
        <f t="shared" si="10"/>
        <v>10982.09</v>
      </c>
      <c r="N33" s="121">
        <f t="shared" si="10"/>
        <v>43725</v>
      </c>
      <c r="O33" s="96">
        <f t="shared" si="10"/>
        <v>-400</v>
      </c>
    </row>
    <row r="34" spans="1:16" x14ac:dyDescent="0.25">
      <c r="A34" s="60"/>
      <c r="B34" s="60"/>
      <c r="C34" s="60"/>
      <c r="I34" s="97"/>
      <c r="J34" s="75"/>
      <c r="K34" s="75"/>
      <c r="L34" s="75"/>
      <c r="M34" s="75"/>
      <c r="N34" s="123"/>
      <c r="O34" s="93"/>
    </row>
    <row r="35" spans="1:16" x14ac:dyDescent="0.25">
      <c r="I35" s="97" t="s">
        <v>88</v>
      </c>
      <c r="J35" s="75"/>
      <c r="K35" s="75"/>
      <c r="L35" s="75"/>
      <c r="M35" s="75"/>
      <c r="N35" s="123"/>
      <c r="O35" s="93"/>
    </row>
    <row r="36" spans="1:16" x14ac:dyDescent="0.25">
      <c r="B36" s="116" t="s">
        <v>113</v>
      </c>
      <c r="I36" s="81" t="s">
        <v>54</v>
      </c>
      <c r="J36" s="108">
        <v>5000</v>
      </c>
      <c r="K36" s="108">
        <v>5000</v>
      </c>
      <c r="L36" s="108">
        <v>5000</v>
      </c>
      <c r="M36" s="108">
        <v>5000</v>
      </c>
      <c r="N36" s="124">
        <v>5000</v>
      </c>
      <c r="O36" s="107">
        <f t="shared" ref="O36:O40" si="11">+N36-L36</f>
        <v>0</v>
      </c>
      <c r="P36" s="68"/>
    </row>
    <row r="37" spans="1:16" x14ac:dyDescent="0.25">
      <c r="B37" s="114" t="s">
        <v>108</v>
      </c>
      <c r="C37" s="117">
        <f>+N42</f>
        <v>57425</v>
      </c>
      <c r="I37" s="81" t="s">
        <v>55</v>
      </c>
      <c r="J37" s="74">
        <v>2000</v>
      </c>
      <c r="K37" s="75">
        <v>1611</v>
      </c>
      <c r="L37" s="75">
        <v>2000</v>
      </c>
      <c r="M37" s="74">
        <v>5170</v>
      </c>
      <c r="N37" s="123">
        <v>2000</v>
      </c>
      <c r="O37" s="74">
        <f t="shared" si="11"/>
        <v>0</v>
      </c>
      <c r="P37" s="68"/>
    </row>
    <row r="38" spans="1:16" x14ac:dyDescent="0.25">
      <c r="B38" s="114" t="s">
        <v>112</v>
      </c>
      <c r="C38" s="117">
        <f>-F20</f>
        <v>-13700</v>
      </c>
      <c r="I38" s="81" t="s">
        <v>56</v>
      </c>
      <c r="J38" s="74">
        <v>2000</v>
      </c>
      <c r="K38" s="75">
        <v>2000</v>
      </c>
      <c r="L38" s="75">
        <v>2000</v>
      </c>
      <c r="M38" s="74">
        <v>170</v>
      </c>
      <c r="N38" s="123">
        <v>2000</v>
      </c>
      <c r="O38" s="74">
        <f t="shared" si="11"/>
        <v>0</v>
      </c>
      <c r="P38" s="68"/>
    </row>
    <row r="39" spans="1:16" x14ac:dyDescent="0.25">
      <c r="B39" s="114" t="s">
        <v>109</v>
      </c>
      <c r="C39" s="117">
        <f>-F7</f>
        <v>-30000</v>
      </c>
      <c r="I39" s="81" t="s">
        <v>46</v>
      </c>
      <c r="J39" s="74">
        <v>0</v>
      </c>
      <c r="K39" s="75">
        <v>0</v>
      </c>
      <c r="L39" s="75">
        <v>2200</v>
      </c>
      <c r="M39" s="74">
        <v>0</v>
      </c>
      <c r="N39" s="123">
        <v>2200</v>
      </c>
      <c r="O39" s="74">
        <f t="shared" si="11"/>
        <v>0</v>
      </c>
      <c r="P39" s="68"/>
    </row>
    <row r="40" spans="1:16" x14ac:dyDescent="0.25">
      <c r="B40" s="114" t="s">
        <v>110</v>
      </c>
      <c r="C40" s="117">
        <f>-F11</f>
        <v>-500</v>
      </c>
      <c r="I40" s="81" t="s">
        <v>87</v>
      </c>
      <c r="J40" s="74">
        <v>2500</v>
      </c>
      <c r="K40" s="75">
        <v>0</v>
      </c>
      <c r="L40" s="75">
        <v>2500</v>
      </c>
      <c r="M40" s="75">
        <v>0</v>
      </c>
      <c r="N40" s="123">
        <v>2500</v>
      </c>
      <c r="O40" s="74">
        <f t="shared" si="11"/>
        <v>0</v>
      </c>
      <c r="P40" s="68"/>
    </row>
    <row r="41" spans="1:16" ht="15.75" thickBot="1" x14ac:dyDescent="0.3">
      <c r="B41" s="115" t="s">
        <v>111</v>
      </c>
      <c r="C41" s="119">
        <f>SUM(C37:C40)</f>
        <v>13225</v>
      </c>
      <c r="I41" s="90" t="s">
        <v>40</v>
      </c>
      <c r="J41" s="109">
        <f t="shared" ref="J41" si="12">SUM(J36:J40)</f>
        <v>11500</v>
      </c>
      <c r="K41" s="98">
        <f>SUM(K36:K40)</f>
        <v>8611</v>
      </c>
      <c r="L41" s="98">
        <f t="shared" ref="L41:N41" si="13">SUM(L36:L40)</f>
        <v>13700</v>
      </c>
      <c r="M41" s="98">
        <f t="shared" si="13"/>
        <v>10340</v>
      </c>
      <c r="N41" s="99">
        <f t="shared" si="13"/>
        <v>13700</v>
      </c>
      <c r="O41" s="99">
        <f t="shared" ref="O41" si="14">SUM(O36:O40)</f>
        <v>0</v>
      </c>
    </row>
    <row r="42" spans="1:16" ht="15.75" thickTop="1" x14ac:dyDescent="0.25">
      <c r="I42" s="83" t="s">
        <v>41</v>
      </c>
      <c r="J42" s="100">
        <f>+J33+J41</f>
        <v>37460.39</v>
      </c>
      <c r="K42" s="100">
        <f t="shared" ref="K42:N42" si="15">+K33+K41</f>
        <v>29283.88</v>
      </c>
      <c r="L42" s="100">
        <f t="shared" si="15"/>
        <v>57825</v>
      </c>
      <c r="M42" s="100">
        <f t="shared" si="15"/>
        <v>21322.09</v>
      </c>
      <c r="N42" s="101">
        <f t="shared" si="15"/>
        <v>57425</v>
      </c>
      <c r="O42" s="100">
        <f t="shared" ref="O42" si="16">+O33+O41</f>
        <v>-400</v>
      </c>
    </row>
    <row r="43" spans="1:16" x14ac:dyDescent="0.25">
      <c r="I43" s="73"/>
      <c r="J43" s="73"/>
      <c r="K43" s="73"/>
      <c r="L43" s="73"/>
      <c r="M43" s="95"/>
      <c r="N43" s="102"/>
    </row>
    <row r="44" spans="1:16" x14ac:dyDescent="0.25">
      <c r="I44" s="59"/>
      <c r="J44" s="57"/>
      <c r="K44" s="59"/>
      <c r="L44" s="59"/>
      <c r="M44" s="61"/>
      <c r="N44" s="58"/>
    </row>
    <row r="45" spans="1:16" x14ac:dyDescent="0.25">
      <c r="I45" s="57"/>
      <c r="J45" s="57"/>
      <c r="K45" s="59"/>
      <c r="L45" s="59"/>
      <c r="M45" s="59"/>
      <c r="N45" s="58"/>
    </row>
    <row r="46" spans="1:16" x14ac:dyDescent="0.25">
      <c r="I46" s="57"/>
      <c r="J46" s="57"/>
      <c r="K46" s="57"/>
      <c r="L46" s="57"/>
      <c r="M46" s="57"/>
      <c r="N46" s="56"/>
    </row>
    <row r="47" spans="1:16" x14ac:dyDescent="0.25">
      <c r="I47" s="57"/>
      <c r="J47" s="57"/>
      <c r="K47" s="57"/>
      <c r="L47" s="57"/>
      <c r="M47" s="57"/>
      <c r="N47" s="56"/>
    </row>
    <row r="48" spans="1:16" x14ac:dyDescent="0.25">
      <c r="I48" s="57"/>
      <c r="K48" s="57"/>
      <c r="L48" s="57"/>
      <c r="M48" s="57"/>
      <c r="N48" s="56"/>
    </row>
    <row r="49" spans="11:14" x14ac:dyDescent="0.25">
      <c r="K49" s="57"/>
      <c r="L49" s="57"/>
      <c r="M49" s="57"/>
      <c r="N49" s="56"/>
    </row>
  </sheetData>
  <mergeCells count="1">
    <mergeCell ref="A26:A27"/>
  </mergeCells>
  <pageMargins left="0.7" right="0.7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0B24E-CD12-490A-98DF-34925F48EA3A}">
  <sheetPr>
    <pageSetUpPr fitToPage="1"/>
  </sheetPr>
  <dimension ref="A1:CA49"/>
  <sheetViews>
    <sheetView zoomScaleNormal="100" workbookViewId="0">
      <pane xSplit="1" ySplit="5" topLeftCell="B17" activePane="bottomRight" state="frozen"/>
      <selection pane="topRight" activeCell="B1" sqref="B1"/>
      <selection pane="bottomLeft" activeCell="A6" sqref="A6"/>
      <selection pane="bottomRight" activeCell="C2" sqref="C2"/>
    </sheetView>
  </sheetViews>
  <sheetFormatPr defaultRowHeight="15" outlineLevelCol="1" x14ac:dyDescent="0.25"/>
  <cols>
    <col min="1" max="1" width="36" bestFit="1" customWidth="1"/>
    <col min="2" max="2" width="10.28515625" customWidth="1"/>
    <col min="3" max="3" width="12.140625" customWidth="1"/>
    <col min="4" max="4" width="12.85546875" bestFit="1" customWidth="1"/>
    <col min="5" max="5" width="9.28515625" hidden="1" customWidth="1" outlineLevel="1"/>
    <col min="6" max="6" width="7.7109375" hidden="1" customWidth="1" outlineLevel="1"/>
    <col min="7" max="10" width="9.28515625" hidden="1" customWidth="1" outlineLevel="1"/>
    <col min="11" max="11" width="2.85546875" customWidth="1" collapsed="1"/>
    <col min="12" max="12" width="15.42578125" customWidth="1"/>
    <col min="13" max="14" width="10.28515625" bestFit="1" customWidth="1"/>
    <col min="15" max="15" width="14.28515625" bestFit="1" customWidth="1"/>
    <col min="16" max="16" width="9.28515625" hidden="1" customWidth="1" outlineLevel="1"/>
    <col min="17" max="19" width="7.7109375" hidden="1" customWidth="1" outlineLevel="1"/>
    <col min="20" max="21" width="9.28515625" hidden="1" customWidth="1" outlineLevel="1"/>
    <col min="22" max="23" width="7.7109375" hidden="1" customWidth="1" outlineLevel="1"/>
    <col min="24" max="27" width="9.28515625" hidden="1" customWidth="1" outlineLevel="1"/>
    <col min="28" max="28" width="2.85546875" customWidth="1" collapsed="1"/>
    <col min="29" max="29" width="15.42578125" customWidth="1"/>
    <col min="30" max="32" width="10.28515625" bestFit="1" customWidth="1"/>
    <col min="33" max="33" width="7.7109375" hidden="1" customWidth="1" outlineLevel="1"/>
    <col min="34" max="34" width="6.7109375" hidden="1" customWidth="1" outlineLevel="1"/>
    <col min="35" max="35" width="9.28515625" hidden="1" customWidth="1" outlineLevel="1"/>
    <col min="36" max="38" width="7.7109375" hidden="1" customWidth="1" outlineLevel="1"/>
    <col min="39" max="39" width="9.28515625" hidden="1" customWidth="1" outlineLevel="1"/>
    <col min="40" max="40" width="7.7109375" hidden="1" customWidth="1" outlineLevel="1"/>
    <col min="41" max="43" width="9.28515625" hidden="1" customWidth="1" outlineLevel="1"/>
    <col min="44" max="44" width="7.7109375" hidden="1" customWidth="1" outlineLevel="1"/>
    <col min="45" max="45" width="2.85546875" customWidth="1" collapsed="1"/>
    <col min="46" max="46" width="15.42578125" customWidth="1"/>
    <col min="47" max="49" width="10.28515625" bestFit="1" customWidth="1"/>
    <col min="50" max="50" width="7.7109375" hidden="1" customWidth="1" outlineLevel="1"/>
    <col min="51" max="51" width="9.28515625" hidden="1" customWidth="1" outlineLevel="1"/>
    <col min="52" max="53" width="8.28515625" hidden="1" customWidth="1" outlineLevel="1"/>
    <col min="54" max="54" width="9.28515625" hidden="1" customWidth="1" outlineLevel="1"/>
    <col min="55" max="55" width="9.5703125" hidden="1" customWidth="1" outlineLevel="1"/>
    <col min="56" max="56" width="7.7109375" hidden="1" customWidth="1" outlineLevel="1"/>
    <col min="57" max="57" width="6.7109375" hidden="1" customWidth="1" outlineLevel="1"/>
    <col min="58" max="59" width="9.28515625" hidden="1" customWidth="1" outlineLevel="1"/>
    <col min="60" max="60" width="7.7109375" hidden="1" customWidth="1" outlineLevel="1"/>
    <col min="61" max="61" width="9.28515625" hidden="1" customWidth="1" outlineLevel="1"/>
    <col min="62" max="62" width="2.85546875" customWidth="1" collapsed="1"/>
    <col min="63" max="63" width="15.42578125" customWidth="1"/>
    <col min="64" max="66" width="10.28515625" bestFit="1" customWidth="1"/>
    <col min="67" max="67" width="9.28515625" hidden="1" customWidth="1" outlineLevel="1"/>
    <col min="68" max="68" width="7.7109375" hidden="1" customWidth="1" outlineLevel="1"/>
    <col min="69" max="71" width="9.28515625" hidden="1" customWidth="1" outlineLevel="1"/>
    <col min="72" max="72" width="9.85546875" hidden="1" customWidth="1" outlineLevel="1"/>
    <col min="73" max="74" width="7.7109375" hidden="1" customWidth="1" outlineLevel="1"/>
    <col min="75" max="76" width="9.28515625" hidden="1" customWidth="1" outlineLevel="1"/>
    <col min="77" max="77" width="8.28515625" hidden="1" customWidth="1" outlineLevel="1"/>
    <col min="78" max="78" width="9.28515625" hidden="1" customWidth="1" outlineLevel="1"/>
    <col min="79" max="79" width="9.140625" collapsed="1"/>
  </cols>
  <sheetData>
    <row r="1" spans="1:78" x14ac:dyDescent="0.25">
      <c r="A1" t="s">
        <v>103</v>
      </c>
    </row>
    <row r="2" spans="1:78" x14ac:dyDescent="0.25">
      <c r="A2" t="s">
        <v>104</v>
      </c>
    </row>
    <row r="3" spans="1:78" ht="15.75" thickBot="1" x14ac:dyDescent="0.3"/>
    <row r="4" spans="1:78" ht="16.5" customHeight="1" thickBot="1" x14ac:dyDescent="0.3">
      <c r="A4" s="131" t="s">
        <v>74</v>
      </c>
      <c r="B4" s="49" t="s">
        <v>81</v>
      </c>
      <c r="C4" s="133" t="s">
        <v>80</v>
      </c>
      <c r="D4" s="134"/>
      <c r="E4" s="134"/>
      <c r="F4" s="134"/>
      <c r="G4" s="134"/>
      <c r="H4" s="134"/>
      <c r="I4" s="134"/>
      <c r="J4" s="135"/>
      <c r="L4" s="126" t="s">
        <v>71</v>
      </c>
      <c r="M4" s="128">
        <v>2022</v>
      </c>
      <c r="N4" s="128"/>
      <c r="O4" s="128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30"/>
      <c r="AB4" s="1"/>
      <c r="AC4" s="126" t="s">
        <v>58</v>
      </c>
      <c r="AD4" s="128" t="s">
        <v>82</v>
      </c>
      <c r="AE4" s="128"/>
      <c r="AF4" s="128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30"/>
      <c r="AT4" s="126" t="s">
        <v>64</v>
      </c>
      <c r="AU4" s="128" t="s">
        <v>83</v>
      </c>
      <c r="AV4" s="128"/>
      <c r="AW4" s="128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30"/>
      <c r="BK4" s="126" t="s">
        <v>84</v>
      </c>
      <c r="BL4" s="128">
        <v>2019</v>
      </c>
      <c r="BM4" s="128"/>
      <c r="BN4" s="128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30"/>
    </row>
    <row r="5" spans="1:78" ht="39" thickBot="1" x14ac:dyDescent="0.3">
      <c r="A5" s="132"/>
      <c r="B5" s="16" t="s">
        <v>42</v>
      </c>
      <c r="C5" s="50" t="s">
        <v>79</v>
      </c>
      <c r="D5" s="51" t="s">
        <v>44</v>
      </c>
      <c r="E5" s="52" t="s">
        <v>0</v>
      </c>
      <c r="F5" s="53" t="s">
        <v>1</v>
      </c>
      <c r="G5" s="53" t="s">
        <v>2</v>
      </c>
      <c r="H5" s="53" t="s">
        <v>3</v>
      </c>
      <c r="I5" s="53" t="s">
        <v>4</v>
      </c>
      <c r="J5" s="53" t="s">
        <v>5</v>
      </c>
      <c r="L5" s="127"/>
      <c r="M5" s="16" t="s">
        <v>42</v>
      </c>
      <c r="N5" s="36" t="s">
        <v>43</v>
      </c>
      <c r="O5" s="23" t="s">
        <v>44</v>
      </c>
      <c r="P5" s="17" t="s">
        <v>0</v>
      </c>
      <c r="Q5" s="18" t="s">
        <v>1</v>
      </c>
      <c r="R5" s="18" t="s">
        <v>2</v>
      </c>
      <c r="S5" s="18" t="s">
        <v>3</v>
      </c>
      <c r="T5" s="18" t="s">
        <v>4</v>
      </c>
      <c r="U5" s="18" t="s">
        <v>5</v>
      </c>
      <c r="V5" s="18" t="s">
        <v>6</v>
      </c>
      <c r="W5" s="18" t="s">
        <v>7</v>
      </c>
      <c r="X5" s="18" t="s">
        <v>8</v>
      </c>
      <c r="Y5" s="18" t="s">
        <v>9</v>
      </c>
      <c r="Z5" s="18" t="s">
        <v>10</v>
      </c>
      <c r="AA5" s="18" t="s">
        <v>11</v>
      </c>
      <c r="AB5" s="1"/>
      <c r="AC5" s="127"/>
      <c r="AD5" s="16" t="s">
        <v>42</v>
      </c>
      <c r="AE5" s="36" t="s">
        <v>43</v>
      </c>
      <c r="AF5" s="23" t="s">
        <v>44</v>
      </c>
      <c r="AG5" s="17" t="s">
        <v>0</v>
      </c>
      <c r="AH5" s="18" t="s">
        <v>1</v>
      </c>
      <c r="AI5" s="18" t="s">
        <v>2</v>
      </c>
      <c r="AJ5" s="18" t="s">
        <v>3</v>
      </c>
      <c r="AK5" s="18" t="s">
        <v>4</v>
      </c>
      <c r="AL5" s="18" t="s">
        <v>5</v>
      </c>
      <c r="AM5" s="18" t="s">
        <v>6</v>
      </c>
      <c r="AN5" s="18" t="s">
        <v>7</v>
      </c>
      <c r="AO5" s="18" t="s">
        <v>8</v>
      </c>
      <c r="AP5" s="18" t="s">
        <v>9</v>
      </c>
      <c r="AQ5" s="18" t="s">
        <v>10</v>
      </c>
      <c r="AR5" s="18" t="s">
        <v>11</v>
      </c>
      <c r="AT5" s="127"/>
      <c r="AU5" s="16" t="s">
        <v>42</v>
      </c>
      <c r="AV5" s="36" t="s">
        <v>43</v>
      </c>
      <c r="AW5" s="23" t="s">
        <v>44</v>
      </c>
      <c r="AX5" s="17" t="s">
        <v>0</v>
      </c>
      <c r="AY5" s="18" t="s">
        <v>1</v>
      </c>
      <c r="AZ5" s="18" t="s">
        <v>2</v>
      </c>
      <c r="BA5" s="18" t="s">
        <v>3</v>
      </c>
      <c r="BB5" s="18" t="s">
        <v>4</v>
      </c>
      <c r="BC5" s="18" t="s">
        <v>5</v>
      </c>
      <c r="BD5" s="18" t="s">
        <v>6</v>
      </c>
      <c r="BE5" s="18" t="s">
        <v>7</v>
      </c>
      <c r="BF5" s="18" t="s">
        <v>8</v>
      </c>
      <c r="BG5" s="18" t="s">
        <v>9</v>
      </c>
      <c r="BH5" s="18" t="s">
        <v>10</v>
      </c>
      <c r="BI5" s="18" t="s">
        <v>11</v>
      </c>
      <c r="BK5" s="127"/>
      <c r="BL5" s="16" t="s">
        <v>42</v>
      </c>
      <c r="BM5" s="36" t="s">
        <v>43</v>
      </c>
      <c r="BN5" s="23" t="s">
        <v>44</v>
      </c>
      <c r="BO5" s="17" t="s">
        <v>0</v>
      </c>
      <c r="BP5" s="18" t="s">
        <v>1</v>
      </c>
      <c r="BQ5" s="18" t="s">
        <v>2</v>
      </c>
      <c r="BR5" s="18" t="s">
        <v>3</v>
      </c>
      <c r="BS5" s="18" t="s">
        <v>4</v>
      </c>
      <c r="BT5" s="18" t="s">
        <v>5</v>
      </c>
      <c r="BU5" s="18" t="s">
        <v>6</v>
      </c>
      <c r="BV5" s="18" t="s">
        <v>7</v>
      </c>
      <c r="BW5" s="18" t="s">
        <v>8</v>
      </c>
      <c r="BX5" s="18" t="s">
        <v>9</v>
      </c>
      <c r="BY5" s="18" t="s">
        <v>10</v>
      </c>
      <c r="BZ5" s="18" t="s">
        <v>11</v>
      </c>
    </row>
    <row r="6" spans="1:78" ht="15.75" x14ac:dyDescent="0.25">
      <c r="A6" s="38" t="s">
        <v>45</v>
      </c>
      <c r="B6" s="31"/>
      <c r="C6" s="37"/>
      <c r="D6" s="24"/>
      <c r="E6" s="1"/>
      <c r="F6" s="1"/>
      <c r="G6" s="1"/>
      <c r="H6" s="1"/>
      <c r="I6" s="1"/>
      <c r="J6" s="1"/>
      <c r="L6" s="38" t="s">
        <v>45</v>
      </c>
      <c r="M6" s="31"/>
      <c r="N6" s="37"/>
      <c r="O6" s="24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8" t="s">
        <v>45</v>
      </c>
      <c r="AD6" s="31"/>
      <c r="AE6" s="37"/>
      <c r="AF6" s="24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T6" s="38" t="s">
        <v>45</v>
      </c>
      <c r="AU6" s="31"/>
      <c r="AV6" s="37"/>
      <c r="AW6" s="24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K6" s="38" t="s">
        <v>45</v>
      </c>
      <c r="BL6" s="31"/>
      <c r="BM6" s="37"/>
      <c r="BN6" s="24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</row>
    <row r="7" spans="1:78" x14ac:dyDescent="0.25">
      <c r="A7" s="26" t="s">
        <v>14</v>
      </c>
      <c r="B7" s="32">
        <v>2000</v>
      </c>
      <c r="C7" s="35">
        <f>SUM(E7:J7)</f>
        <v>383.43</v>
      </c>
      <c r="D7" s="25">
        <f t="shared" ref="D7:D34" si="0">SUM(B7-C7)</f>
        <v>1616.57</v>
      </c>
      <c r="E7" s="12">
        <v>327.5</v>
      </c>
      <c r="F7" s="6">
        <v>0</v>
      </c>
      <c r="G7" s="6">
        <v>8.5</v>
      </c>
      <c r="H7" s="6">
        <v>0</v>
      </c>
      <c r="I7" s="6">
        <v>47.43</v>
      </c>
      <c r="J7" s="6">
        <v>0</v>
      </c>
      <c r="L7" s="26" t="s">
        <v>14</v>
      </c>
      <c r="M7" s="32">
        <v>2000</v>
      </c>
      <c r="N7" s="35">
        <f>SUM(P7:AA7)</f>
        <v>337.73</v>
      </c>
      <c r="O7" s="25">
        <f t="shared" ref="O7:O34" si="1">SUM(M7-N7)</f>
        <v>1662.27</v>
      </c>
      <c r="P7" s="12"/>
      <c r="Q7" s="6"/>
      <c r="R7" s="6" t="s">
        <v>49</v>
      </c>
      <c r="S7" s="6"/>
      <c r="T7" s="6" t="s">
        <v>49</v>
      </c>
      <c r="U7" s="6" t="s">
        <v>49</v>
      </c>
      <c r="V7" s="6" t="s">
        <v>49</v>
      </c>
      <c r="W7" s="6" t="s">
        <v>49</v>
      </c>
      <c r="X7" s="6" t="s">
        <v>49</v>
      </c>
      <c r="Y7" s="6" t="s">
        <v>49</v>
      </c>
      <c r="Z7" s="6" t="s">
        <v>49</v>
      </c>
      <c r="AA7" s="6">
        <v>337.73</v>
      </c>
      <c r="AC7" s="26" t="s">
        <v>14</v>
      </c>
      <c r="AD7" s="32">
        <v>2000</v>
      </c>
      <c r="AE7" s="35">
        <v>0</v>
      </c>
      <c r="AF7" s="25">
        <f t="shared" ref="AF7:AF34" si="2">SUM(AD7-AE7)</f>
        <v>2000</v>
      </c>
      <c r="AG7" s="12"/>
      <c r="AH7" s="6"/>
      <c r="AI7" s="6" t="s">
        <v>49</v>
      </c>
      <c r="AJ7" s="6"/>
      <c r="AK7" s="6" t="s">
        <v>49</v>
      </c>
      <c r="AL7" s="6" t="s">
        <v>49</v>
      </c>
      <c r="AM7" s="6" t="s">
        <v>49</v>
      </c>
      <c r="AN7" s="6" t="s">
        <v>49</v>
      </c>
      <c r="AO7" s="6" t="s">
        <v>49</v>
      </c>
      <c r="AP7" s="6" t="s">
        <v>49</v>
      </c>
      <c r="AQ7" s="6" t="s">
        <v>49</v>
      </c>
      <c r="AR7" s="6" t="s">
        <v>49</v>
      </c>
      <c r="AT7" s="26" t="s">
        <v>14</v>
      </c>
      <c r="AU7" s="32">
        <v>2000</v>
      </c>
      <c r="AV7" s="35">
        <f t="shared" ref="AV7:AV34" si="3">SUM(AX7:BI7)</f>
        <v>164.14999999999998</v>
      </c>
      <c r="AW7" s="25">
        <f t="shared" ref="AW7:AW8" si="4">SUM(AU7-AV7)</f>
        <v>1835.85</v>
      </c>
      <c r="AX7" s="12"/>
      <c r="AY7" s="6"/>
      <c r="AZ7" s="6">
        <v>46.3</v>
      </c>
      <c r="BA7" s="6"/>
      <c r="BB7" s="6" t="s">
        <v>49</v>
      </c>
      <c r="BC7" s="6" t="s">
        <v>49</v>
      </c>
      <c r="BD7" s="6">
        <v>106.85</v>
      </c>
      <c r="BE7" s="6" t="s">
        <v>49</v>
      </c>
      <c r="BF7" s="6" t="s">
        <v>49</v>
      </c>
      <c r="BG7" s="6" t="s">
        <v>49</v>
      </c>
      <c r="BH7" s="6" t="s">
        <v>49</v>
      </c>
      <c r="BI7" s="6">
        <v>11</v>
      </c>
      <c r="BK7" s="26" t="s">
        <v>14</v>
      </c>
      <c r="BL7" s="32">
        <v>2600</v>
      </c>
      <c r="BM7" s="35">
        <f>SUM(BO7:BZ7)</f>
        <v>1363.02</v>
      </c>
      <c r="BN7" s="25">
        <f>SUM(BL7-BM7)</f>
        <v>1236.98</v>
      </c>
      <c r="BO7" s="12"/>
      <c r="BP7" s="6"/>
      <c r="BQ7" s="6">
        <v>18</v>
      </c>
      <c r="BR7" s="6"/>
      <c r="BS7" s="6">
        <v>103.84</v>
      </c>
      <c r="BT7" s="6">
        <v>10</v>
      </c>
      <c r="BU7" s="6">
        <v>121.72</v>
      </c>
      <c r="BV7" s="6">
        <v>198.48</v>
      </c>
      <c r="BW7" s="6">
        <v>321.69</v>
      </c>
      <c r="BX7" s="6"/>
      <c r="BY7" s="6">
        <v>10</v>
      </c>
      <c r="BZ7" s="6">
        <v>579.29</v>
      </c>
    </row>
    <row r="8" spans="1:78" x14ac:dyDescent="0.25">
      <c r="A8" s="26" t="s">
        <v>15</v>
      </c>
      <c r="B8" s="32">
        <v>50</v>
      </c>
      <c r="C8" s="35">
        <f t="shared" ref="C8:C34" si="5">SUM(E8:J8)</f>
        <v>8.5</v>
      </c>
      <c r="D8" s="25">
        <f t="shared" si="0"/>
        <v>41.5</v>
      </c>
      <c r="E8" s="12">
        <v>0</v>
      </c>
      <c r="F8" s="6">
        <v>0</v>
      </c>
      <c r="G8" s="6">
        <v>8.5</v>
      </c>
      <c r="H8" s="6">
        <v>0</v>
      </c>
      <c r="I8" s="6">
        <v>0</v>
      </c>
      <c r="J8" s="6">
        <v>0</v>
      </c>
      <c r="L8" s="26" t="s">
        <v>15</v>
      </c>
      <c r="M8" s="32">
        <v>50</v>
      </c>
      <c r="N8" s="35">
        <f t="shared" ref="N8:N34" si="6">SUM(P8:AA8)</f>
        <v>0</v>
      </c>
      <c r="O8" s="25">
        <f t="shared" si="1"/>
        <v>50</v>
      </c>
      <c r="P8" s="12"/>
      <c r="Q8" s="6"/>
      <c r="R8" s="6"/>
      <c r="S8" s="6"/>
      <c r="T8" s="6"/>
      <c r="U8" s="6" t="s">
        <v>49</v>
      </c>
      <c r="V8" s="6"/>
      <c r="W8" s="6" t="s">
        <v>49</v>
      </c>
      <c r="X8" s="6"/>
      <c r="Y8" s="6"/>
      <c r="Z8" s="6"/>
      <c r="AA8" s="6" t="s">
        <v>49</v>
      </c>
      <c r="AC8" s="26" t="s">
        <v>15</v>
      </c>
      <c r="AD8" s="32">
        <v>50</v>
      </c>
      <c r="AE8" s="35">
        <f t="shared" ref="AE8:AE13" si="7">SUM(AG8:AR8)</f>
        <v>41.2</v>
      </c>
      <c r="AF8" s="25">
        <f t="shared" si="2"/>
        <v>8.7999999999999972</v>
      </c>
      <c r="AG8" s="12"/>
      <c r="AH8" s="6"/>
      <c r="AI8" s="6"/>
      <c r="AJ8" s="6"/>
      <c r="AK8" s="6">
        <v>41.2</v>
      </c>
      <c r="AL8" s="6" t="s">
        <v>49</v>
      </c>
      <c r="AM8" s="6"/>
      <c r="AN8" s="6" t="s">
        <v>49</v>
      </c>
      <c r="AO8" s="6"/>
      <c r="AP8" s="6"/>
      <c r="AQ8" s="6"/>
      <c r="AR8" s="6" t="s">
        <v>49</v>
      </c>
      <c r="AT8" s="26" t="s">
        <v>15</v>
      </c>
      <c r="AU8" s="32">
        <v>50</v>
      </c>
      <c r="AV8" s="35">
        <f t="shared" si="3"/>
        <v>0</v>
      </c>
      <c r="AW8" s="25">
        <f t="shared" si="4"/>
        <v>50</v>
      </c>
      <c r="AX8" s="12"/>
      <c r="AY8" s="6"/>
      <c r="AZ8" s="6"/>
      <c r="BA8" s="6"/>
      <c r="BB8" s="6"/>
      <c r="BC8" s="6" t="s">
        <v>49</v>
      </c>
      <c r="BD8" s="6"/>
      <c r="BE8" s="6" t="s">
        <v>49</v>
      </c>
      <c r="BF8" s="6"/>
      <c r="BG8" s="6"/>
      <c r="BH8" s="6"/>
      <c r="BI8" s="6" t="s">
        <v>49</v>
      </c>
      <c r="BK8" s="26" t="s">
        <v>15</v>
      </c>
      <c r="BL8" s="32">
        <v>125</v>
      </c>
      <c r="BM8" s="35">
        <f t="shared" ref="BM8:BM35" si="8">SUM(BO8:BZ8)</f>
        <v>13.5</v>
      </c>
      <c r="BN8" s="25">
        <f t="shared" ref="BN8:BN32" si="9">SUM(BL8-BM8)</f>
        <v>111.5</v>
      </c>
      <c r="BO8" s="12"/>
      <c r="BP8" s="6"/>
      <c r="BQ8" s="6"/>
      <c r="BR8" s="6"/>
      <c r="BS8" s="6"/>
      <c r="BT8" s="6">
        <v>9</v>
      </c>
      <c r="BU8" s="6"/>
      <c r="BV8" s="6">
        <v>0.75</v>
      </c>
      <c r="BW8" s="6"/>
      <c r="BX8" s="6"/>
      <c r="BY8" s="6"/>
      <c r="BZ8" s="6">
        <v>3.75</v>
      </c>
    </row>
    <row r="9" spans="1:78" x14ac:dyDescent="0.25">
      <c r="A9" s="26"/>
      <c r="B9" s="32"/>
      <c r="C9" s="35">
        <f t="shared" si="5"/>
        <v>0</v>
      </c>
      <c r="D9" s="25"/>
      <c r="E9" s="12"/>
      <c r="F9" s="6"/>
      <c r="G9" s="6"/>
      <c r="H9" s="6"/>
      <c r="I9" s="6"/>
      <c r="J9" s="6"/>
      <c r="L9" s="26" t="s">
        <v>72</v>
      </c>
      <c r="M9" s="32">
        <v>0</v>
      </c>
      <c r="N9" s="35">
        <f t="shared" si="6"/>
        <v>2.4700000000000002</v>
      </c>
      <c r="O9" s="25">
        <f>SUM(M9-N9)</f>
        <v>-2.4700000000000002</v>
      </c>
      <c r="P9" s="12"/>
      <c r="Q9" s="6"/>
      <c r="R9" s="6"/>
      <c r="S9" s="6"/>
      <c r="T9" s="6"/>
      <c r="U9" s="6"/>
      <c r="V9" s="6">
        <v>2.4700000000000002</v>
      </c>
      <c r="W9" s="6"/>
      <c r="X9" s="6"/>
      <c r="Y9" s="6"/>
      <c r="Z9" s="6"/>
      <c r="AA9" s="6"/>
      <c r="AC9" s="26"/>
      <c r="AD9" s="32"/>
      <c r="AE9" s="35"/>
      <c r="AF9" s="25"/>
      <c r="AG9" s="12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T9" s="26"/>
      <c r="AU9" s="32"/>
      <c r="AV9" s="35">
        <f t="shared" si="3"/>
        <v>0</v>
      </c>
      <c r="AW9" s="25"/>
      <c r="AX9" s="12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K9" s="26"/>
      <c r="BL9" s="32"/>
      <c r="BM9" s="35">
        <f t="shared" si="8"/>
        <v>0</v>
      </c>
      <c r="BN9" s="25"/>
      <c r="BO9" s="12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</row>
    <row r="10" spans="1:78" x14ac:dyDescent="0.25">
      <c r="A10" s="26" t="s">
        <v>16</v>
      </c>
      <c r="B10" s="32">
        <v>1800</v>
      </c>
      <c r="C10" s="35">
        <f t="shared" si="5"/>
        <v>8.5</v>
      </c>
      <c r="D10" s="25">
        <f t="shared" si="0"/>
        <v>1791.5</v>
      </c>
      <c r="E10" s="12">
        <v>0</v>
      </c>
      <c r="F10" s="6">
        <v>0</v>
      </c>
      <c r="G10" s="6">
        <v>8.5</v>
      </c>
      <c r="H10" s="6">
        <v>0</v>
      </c>
      <c r="I10" s="6">
        <v>0</v>
      </c>
      <c r="J10" s="6">
        <v>0</v>
      </c>
      <c r="L10" s="26" t="s">
        <v>16</v>
      </c>
      <c r="M10" s="32">
        <v>1800</v>
      </c>
      <c r="N10" s="35">
        <f t="shared" si="6"/>
        <v>164.73000000000002</v>
      </c>
      <c r="O10" s="25">
        <f t="shared" si="1"/>
        <v>1635.27</v>
      </c>
      <c r="P10" s="12">
        <v>15.94</v>
      </c>
      <c r="Q10" s="6">
        <v>118.79</v>
      </c>
      <c r="R10" s="6" t="s">
        <v>49</v>
      </c>
      <c r="S10" s="6" t="s">
        <v>49</v>
      </c>
      <c r="T10" s="6" t="s">
        <v>49</v>
      </c>
      <c r="U10" s="6" t="s">
        <v>49</v>
      </c>
      <c r="V10" s="6" t="s">
        <v>49</v>
      </c>
      <c r="W10" s="6">
        <v>30</v>
      </c>
      <c r="X10" s="6" t="s">
        <v>49</v>
      </c>
      <c r="Y10" s="6" t="s">
        <v>49</v>
      </c>
      <c r="Z10" s="6" t="s">
        <v>49</v>
      </c>
      <c r="AA10" s="6" t="s">
        <v>49</v>
      </c>
      <c r="AC10" s="26" t="s">
        <v>16</v>
      </c>
      <c r="AD10" s="32">
        <v>1800</v>
      </c>
      <c r="AE10" s="35">
        <f>SUM(AG10:AR10)</f>
        <v>159.47999999999999</v>
      </c>
      <c r="AF10" s="42">
        <f t="shared" si="2"/>
        <v>1640.52</v>
      </c>
      <c r="AG10" s="12" t="s">
        <v>49</v>
      </c>
      <c r="AH10" s="6" t="s">
        <v>49</v>
      </c>
      <c r="AI10" s="6">
        <v>47.85</v>
      </c>
      <c r="AJ10" s="6">
        <v>15.95</v>
      </c>
      <c r="AK10" s="6" t="s">
        <v>49</v>
      </c>
      <c r="AL10" s="6">
        <v>31.9</v>
      </c>
      <c r="AM10" s="6" t="s">
        <v>49</v>
      </c>
      <c r="AN10" s="6" t="s">
        <v>49</v>
      </c>
      <c r="AO10" s="6">
        <v>31.9</v>
      </c>
      <c r="AP10" s="6" t="s">
        <v>49</v>
      </c>
      <c r="AQ10" s="6">
        <v>31.88</v>
      </c>
      <c r="AR10" s="6" t="s">
        <v>49</v>
      </c>
      <c r="AT10" s="26" t="s">
        <v>16</v>
      </c>
      <c r="AU10" s="32">
        <v>1800</v>
      </c>
      <c r="AV10" s="35">
        <f t="shared" si="3"/>
        <v>339.75</v>
      </c>
      <c r="AW10" s="25">
        <f t="shared" ref="AW10:AW34" si="10">SUM(AU10-AV10)</f>
        <v>1460.25</v>
      </c>
      <c r="AX10" s="12" t="s">
        <v>49</v>
      </c>
      <c r="AY10" s="6">
        <v>285</v>
      </c>
      <c r="AZ10" s="6" t="s">
        <v>49</v>
      </c>
      <c r="BA10" s="6" t="s">
        <v>49</v>
      </c>
      <c r="BB10" s="6" t="s">
        <v>49</v>
      </c>
      <c r="BC10" s="6" t="s">
        <v>49</v>
      </c>
      <c r="BD10" s="6" t="s">
        <v>49</v>
      </c>
      <c r="BE10" s="6" t="s">
        <v>49</v>
      </c>
      <c r="BF10" s="6" t="s">
        <v>49</v>
      </c>
      <c r="BG10" s="6">
        <v>47.85</v>
      </c>
      <c r="BH10" s="6" t="s">
        <v>49</v>
      </c>
      <c r="BI10" s="6">
        <v>6.9</v>
      </c>
      <c r="BK10" s="26" t="s">
        <v>16</v>
      </c>
      <c r="BL10" s="32">
        <v>1800</v>
      </c>
      <c r="BM10" s="35">
        <f t="shared" si="8"/>
        <v>1663.8899999999999</v>
      </c>
      <c r="BN10" s="25">
        <f t="shared" si="9"/>
        <v>136.11000000000013</v>
      </c>
      <c r="BO10" s="12"/>
      <c r="BP10" s="6">
        <v>250</v>
      </c>
      <c r="BQ10" s="6">
        <v>807.41</v>
      </c>
      <c r="BR10" s="6">
        <v>97.22</v>
      </c>
      <c r="BS10" s="6">
        <v>122</v>
      </c>
      <c r="BT10" s="6">
        <v>42.16</v>
      </c>
      <c r="BU10" s="6"/>
      <c r="BV10" s="6">
        <v>25</v>
      </c>
      <c r="BW10" s="6">
        <v>75</v>
      </c>
      <c r="BX10" s="6"/>
      <c r="BY10" s="6">
        <v>115</v>
      </c>
      <c r="BZ10" s="6">
        <v>130.1</v>
      </c>
    </row>
    <row r="11" spans="1:78" x14ac:dyDescent="0.25">
      <c r="A11" s="26" t="s">
        <v>17</v>
      </c>
      <c r="B11" s="32">
        <v>100</v>
      </c>
      <c r="C11" s="35">
        <f t="shared" si="5"/>
        <v>8.5</v>
      </c>
      <c r="D11" s="25">
        <f t="shared" si="0"/>
        <v>91.5</v>
      </c>
      <c r="E11" s="12">
        <v>0</v>
      </c>
      <c r="F11" s="6">
        <v>0</v>
      </c>
      <c r="G11" s="6">
        <v>0</v>
      </c>
      <c r="H11" s="6">
        <v>0</v>
      </c>
      <c r="I11" s="6">
        <v>8.5</v>
      </c>
      <c r="J11" s="6">
        <v>0</v>
      </c>
      <c r="L11" s="26" t="s">
        <v>17</v>
      </c>
      <c r="M11" s="32">
        <v>100</v>
      </c>
      <c r="N11" s="35">
        <f t="shared" si="6"/>
        <v>0</v>
      </c>
      <c r="O11" s="25">
        <f t="shared" si="1"/>
        <v>100</v>
      </c>
      <c r="P11" s="12"/>
      <c r="Q11" s="6"/>
      <c r="R11" s="6"/>
      <c r="S11" s="6"/>
      <c r="T11" s="6"/>
      <c r="U11" s="6" t="s">
        <v>49</v>
      </c>
      <c r="V11" s="6"/>
      <c r="W11" s="6"/>
      <c r="X11" s="6" t="s">
        <v>49</v>
      </c>
      <c r="Y11" s="6"/>
      <c r="Z11" s="6"/>
      <c r="AA11" s="6" t="s">
        <v>49</v>
      </c>
      <c r="AC11" s="26" t="s">
        <v>17</v>
      </c>
      <c r="AD11" s="32">
        <v>100</v>
      </c>
      <c r="AE11" s="35">
        <f t="shared" si="7"/>
        <v>0</v>
      </c>
      <c r="AF11" s="25">
        <f t="shared" si="2"/>
        <v>100</v>
      </c>
      <c r="AG11" s="12"/>
      <c r="AH11" s="6"/>
      <c r="AI11" s="6"/>
      <c r="AJ11" s="6"/>
      <c r="AK11" s="6"/>
      <c r="AL11" s="6"/>
      <c r="AM11" s="6"/>
      <c r="AN11" s="6"/>
      <c r="AO11" s="6" t="s">
        <v>49</v>
      </c>
      <c r="AP11" s="6"/>
      <c r="AQ11" s="6"/>
      <c r="AR11" s="6" t="s">
        <v>49</v>
      </c>
      <c r="AT11" s="26" t="s">
        <v>17</v>
      </c>
      <c r="AU11" s="32">
        <v>100</v>
      </c>
      <c r="AV11" s="35">
        <f t="shared" si="3"/>
        <v>0</v>
      </c>
      <c r="AW11" s="25">
        <f t="shared" si="10"/>
        <v>100</v>
      </c>
      <c r="AX11" s="12"/>
      <c r="AY11" s="6"/>
      <c r="AZ11" s="6"/>
      <c r="BA11" s="6"/>
      <c r="BB11" s="6"/>
      <c r="BC11" s="6"/>
      <c r="BD11" s="6"/>
      <c r="BE11" s="6"/>
      <c r="BF11" s="6" t="s">
        <v>49</v>
      </c>
      <c r="BG11" s="6"/>
      <c r="BH11" s="6"/>
      <c r="BI11" s="6" t="s">
        <v>49</v>
      </c>
      <c r="BK11" s="26" t="s">
        <v>17</v>
      </c>
      <c r="BL11" s="32">
        <v>100</v>
      </c>
      <c r="BM11" s="35">
        <f t="shared" si="8"/>
        <v>25.44</v>
      </c>
      <c r="BN11" s="25">
        <f t="shared" si="9"/>
        <v>74.56</v>
      </c>
      <c r="BO11" s="12"/>
      <c r="BP11" s="6"/>
      <c r="BQ11" s="6"/>
      <c r="BR11" s="6"/>
      <c r="BS11" s="6"/>
      <c r="BT11" s="6"/>
      <c r="BU11" s="6"/>
      <c r="BV11" s="6"/>
      <c r="BW11" s="6">
        <v>17.010000000000002</v>
      </c>
      <c r="BX11" s="6"/>
      <c r="BY11" s="6"/>
      <c r="BZ11" s="6">
        <v>8.43</v>
      </c>
    </row>
    <row r="12" spans="1:78" x14ac:dyDescent="0.25">
      <c r="A12" s="26" t="s">
        <v>18</v>
      </c>
      <c r="B12" s="32">
        <v>500</v>
      </c>
      <c r="C12" s="35">
        <f t="shared" si="5"/>
        <v>147.67999999999998</v>
      </c>
      <c r="D12" s="25">
        <f t="shared" si="0"/>
        <v>352.32000000000005</v>
      </c>
      <c r="E12" s="12">
        <v>0</v>
      </c>
      <c r="F12" s="6">
        <v>31.17</v>
      </c>
      <c r="G12" s="6">
        <v>33.68</v>
      </c>
      <c r="H12" s="6">
        <v>33.51</v>
      </c>
      <c r="I12" s="6">
        <v>27.45</v>
      </c>
      <c r="J12" s="6">
        <v>21.87</v>
      </c>
      <c r="L12" s="26" t="s">
        <v>18</v>
      </c>
      <c r="M12" s="32">
        <v>500</v>
      </c>
      <c r="N12" s="35">
        <f t="shared" si="6"/>
        <v>443.75</v>
      </c>
      <c r="O12" s="25">
        <f t="shared" si="1"/>
        <v>56.25</v>
      </c>
      <c r="P12" s="12">
        <v>46.95</v>
      </c>
      <c r="Q12" s="6">
        <v>30.88</v>
      </c>
      <c r="R12" s="6">
        <v>38.03</v>
      </c>
      <c r="S12" s="6">
        <v>42.15</v>
      </c>
      <c r="T12" s="6">
        <v>36.44</v>
      </c>
      <c r="U12" s="6">
        <v>33.619999999999997</v>
      </c>
      <c r="V12" s="6">
        <v>39.130000000000003</v>
      </c>
      <c r="W12" s="6">
        <v>41.73</v>
      </c>
      <c r="X12" s="6">
        <v>34.799999999999997</v>
      </c>
      <c r="Y12" s="6">
        <v>30.8</v>
      </c>
      <c r="Z12" s="6">
        <v>37.4</v>
      </c>
      <c r="AA12" s="6">
        <v>31.82</v>
      </c>
      <c r="AC12" s="26" t="s">
        <v>18</v>
      </c>
      <c r="AD12" s="32">
        <v>500</v>
      </c>
      <c r="AE12" s="35">
        <f t="shared" si="7"/>
        <v>421.63</v>
      </c>
      <c r="AF12" s="25">
        <f t="shared" si="2"/>
        <v>78.37</v>
      </c>
      <c r="AG12" s="12">
        <v>31.66</v>
      </c>
      <c r="AH12" s="6">
        <v>28.59</v>
      </c>
      <c r="AI12" s="6">
        <v>44.13</v>
      </c>
      <c r="AJ12" s="6">
        <v>20.84</v>
      </c>
      <c r="AK12" s="6">
        <v>42.07</v>
      </c>
      <c r="AL12" s="6">
        <v>46.2</v>
      </c>
      <c r="AM12" s="6">
        <v>46.83</v>
      </c>
      <c r="AN12" s="6">
        <v>36.479999999999997</v>
      </c>
      <c r="AO12" s="6">
        <v>7.04</v>
      </c>
      <c r="AP12" s="6">
        <v>31.03</v>
      </c>
      <c r="AQ12" s="6">
        <v>52.8</v>
      </c>
      <c r="AR12" s="6">
        <v>33.96</v>
      </c>
      <c r="AT12" s="26" t="s">
        <v>18</v>
      </c>
      <c r="AU12" s="32">
        <v>500</v>
      </c>
      <c r="AV12" s="35">
        <f t="shared" si="3"/>
        <v>340.75</v>
      </c>
      <c r="AW12" s="25">
        <f t="shared" si="10"/>
        <v>159.25</v>
      </c>
      <c r="AX12" s="12">
        <v>22.68</v>
      </c>
      <c r="AY12" s="6">
        <v>24.2</v>
      </c>
      <c r="AZ12" s="6">
        <v>20.91</v>
      </c>
      <c r="BA12" s="6">
        <v>22.7</v>
      </c>
      <c r="BB12" s="6">
        <v>42.51</v>
      </c>
      <c r="BC12" s="6">
        <v>22.82</v>
      </c>
      <c r="BD12" s="6">
        <v>25.08</v>
      </c>
      <c r="BE12" s="6">
        <v>32</v>
      </c>
      <c r="BF12" s="6">
        <v>27.91</v>
      </c>
      <c r="BG12" s="6">
        <v>31.05</v>
      </c>
      <c r="BH12" s="6">
        <v>35.799999999999997</v>
      </c>
      <c r="BI12" s="6">
        <v>33.090000000000003</v>
      </c>
      <c r="BK12" s="26" t="s">
        <v>18</v>
      </c>
      <c r="BL12" s="32">
        <v>1000</v>
      </c>
      <c r="BM12" s="35">
        <f t="shared" si="8"/>
        <v>534.77</v>
      </c>
      <c r="BN12" s="25">
        <f t="shared" si="9"/>
        <v>465.23</v>
      </c>
      <c r="BO12" s="12">
        <v>218.68</v>
      </c>
      <c r="BP12" s="6">
        <v>4.8</v>
      </c>
      <c r="BQ12" s="6">
        <v>43.65</v>
      </c>
      <c r="BR12" s="6">
        <v>22.17</v>
      </c>
      <c r="BS12" s="6">
        <v>54.13</v>
      </c>
      <c r="BT12" s="6">
        <v>20.14</v>
      </c>
      <c r="BU12" s="6">
        <v>14.98</v>
      </c>
      <c r="BV12" s="6">
        <v>29.76</v>
      </c>
      <c r="BW12" s="6">
        <v>31.16</v>
      </c>
      <c r="BX12" s="6">
        <v>26.61</v>
      </c>
      <c r="BY12" s="6">
        <v>27.5</v>
      </c>
      <c r="BZ12" s="6">
        <v>41.19</v>
      </c>
    </row>
    <row r="13" spans="1:78" x14ac:dyDescent="0.25">
      <c r="A13" s="26" t="s">
        <v>19</v>
      </c>
      <c r="B13" s="32">
        <v>200</v>
      </c>
      <c r="C13" s="35">
        <f t="shared" si="5"/>
        <v>8.5</v>
      </c>
      <c r="D13" s="25">
        <f t="shared" si="0"/>
        <v>191.5</v>
      </c>
      <c r="E13" s="12">
        <v>0</v>
      </c>
      <c r="F13" s="6">
        <v>0</v>
      </c>
      <c r="G13" s="6">
        <v>8.5</v>
      </c>
      <c r="H13" s="6">
        <v>0</v>
      </c>
      <c r="I13" s="6">
        <v>0</v>
      </c>
      <c r="J13" s="6">
        <v>0</v>
      </c>
      <c r="L13" s="26" t="s">
        <v>19</v>
      </c>
      <c r="M13" s="32">
        <v>200</v>
      </c>
      <c r="N13" s="35">
        <f t="shared" si="6"/>
        <v>0</v>
      </c>
      <c r="O13" s="25">
        <f t="shared" si="1"/>
        <v>200</v>
      </c>
      <c r="P13" s="12" t="s">
        <v>49</v>
      </c>
      <c r="Q13" s="6">
        <v>0</v>
      </c>
      <c r="R13" s="6" t="s">
        <v>49</v>
      </c>
      <c r="S13" s="6"/>
      <c r="T13" s="6" t="s">
        <v>49</v>
      </c>
      <c r="U13" s="6"/>
      <c r="V13" s="6"/>
      <c r="W13" s="6"/>
      <c r="X13" s="6"/>
      <c r="Y13" s="6" t="s">
        <v>49</v>
      </c>
      <c r="Z13" s="6"/>
      <c r="AA13" s="6" t="s">
        <v>49</v>
      </c>
      <c r="AC13" s="26" t="s">
        <v>19</v>
      </c>
      <c r="AD13" s="32">
        <v>125.22</v>
      </c>
      <c r="AE13" s="35">
        <f t="shared" si="7"/>
        <v>144.41999999999999</v>
      </c>
      <c r="AF13" s="25">
        <f t="shared" si="2"/>
        <v>-19.199999999999989</v>
      </c>
      <c r="AG13" s="12">
        <v>61.42</v>
      </c>
      <c r="AH13" s="6"/>
      <c r="AI13" s="6" t="s">
        <v>49</v>
      </c>
      <c r="AJ13" s="6"/>
      <c r="AK13" s="6" t="s">
        <v>49</v>
      </c>
      <c r="AL13" s="6">
        <v>38.58</v>
      </c>
      <c r="AM13" s="6"/>
      <c r="AN13" s="6"/>
      <c r="AO13" s="6">
        <v>25.22</v>
      </c>
      <c r="AP13" s="6">
        <v>19.2</v>
      </c>
      <c r="AQ13" s="6"/>
      <c r="AR13" s="6" t="s">
        <v>49</v>
      </c>
      <c r="AT13" s="26" t="s">
        <v>19</v>
      </c>
      <c r="AU13" s="32">
        <v>100</v>
      </c>
      <c r="AV13" s="35">
        <f t="shared" si="3"/>
        <v>89.12</v>
      </c>
      <c r="AW13" s="25">
        <f t="shared" si="10"/>
        <v>10.879999999999995</v>
      </c>
      <c r="AX13" s="12"/>
      <c r="AY13" s="6"/>
      <c r="AZ13" s="6">
        <v>8.5</v>
      </c>
      <c r="BA13" s="6"/>
      <c r="BB13" s="6" t="s">
        <v>49</v>
      </c>
      <c r="BC13" s="6"/>
      <c r="BD13" s="6"/>
      <c r="BE13" s="6"/>
      <c r="BF13" s="6"/>
      <c r="BG13" s="6" t="s">
        <v>49</v>
      </c>
      <c r="BH13" s="6"/>
      <c r="BI13" s="6">
        <v>80.62</v>
      </c>
      <c r="BK13" s="26" t="s">
        <v>19</v>
      </c>
      <c r="BL13" s="32">
        <v>100</v>
      </c>
      <c r="BM13" s="35">
        <f t="shared" si="8"/>
        <v>45.4</v>
      </c>
      <c r="BN13" s="25">
        <f t="shared" si="9"/>
        <v>54.6</v>
      </c>
      <c r="BO13" s="12"/>
      <c r="BP13" s="6"/>
      <c r="BQ13" s="6"/>
      <c r="BR13" s="6"/>
      <c r="BS13" s="6">
        <v>6.33</v>
      </c>
      <c r="BT13" s="6"/>
      <c r="BU13" s="6"/>
      <c r="BV13" s="6"/>
      <c r="BW13" s="6"/>
      <c r="BX13" s="6">
        <v>24.45</v>
      </c>
      <c r="BY13" s="6"/>
      <c r="BZ13" s="6">
        <v>14.62</v>
      </c>
    </row>
    <row r="14" spans="1:78" x14ac:dyDescent="0.25">
      <c r="A14" s="26" t="s">
        <v>20</v>
      </c>
      <c r="B14" s="32">
        <v>600</v>
      </c>
      <c r="C14" s="35">
        <f t="shared" si="5"/>
        <v>274.40999999999997</v>
      </c>
      <c r="D14" s="25">
        <f t="shared" si="0"/>
        <v>325.59000000000003</v>
      </c>
      <c r="E14" s="12">
        <v>0</v>
      </c>
      <c r="F14" s="6">
        <v>209.41</v>
      </c>
      <c r="G14" s="6">
        <v>40</v>
      </c>
      <c r="H14" s="6">
        <v>0</v>
      </c>
      <c r="I14" s="6">
        <v>25</v>
      </c>
      <c r="J14" s="6">
        <v>0</v>
      </c>
      <c r="L14" s="26" t="s">
        <v>20</v>
      </c>
      <c r="M14" s="32">
        <v>600</v>
      </c>
      <c r="N14" s="35">
        <f t="shared" si="6"/>
        <v>290.21000000000004</v>
      </c>
      <c r="O14" s="25">
        <f t="shared" si="1"/>
        <v>309.78999999999996</v>
      </c>
      <c r="P14" s="12" t="s">
        <v>49</v>
      </c>
      <c r="Q14" s="6">
        <v>170.21</v>
      </c>
      <c r="R14" s="6" t="s">
        <v>49</v>
      </c>
      <c r="S14" s="6" t="s">
        <v>49</v>
      </c>
      <c r="T14" s="6" t="s">
        <v>49</v>
      </c>
      <c r="U14" s="6" t="s">
        <v>49</v>
      </c>
      <c r="V14" s="6" t="s">
        <v>49</v>
      </c>
      <c r="W14" s="6" t="s">
        <v>49</v>
      </c>
      <c r="X14" s="6">
        <v>40</v>
      </c>
      <c r="Y14" s="6">
        <v>40</v>
      </c>
      <c r="Z14" s="6" t="s">
        <v>49</v>
      </c>
      <c r="AA14" s="6">
        <v>40</v>
      </c>
      <c r="AB14" s="39" t="s">
        <v>49</v>
      </c>
      <c r="AC14" s="26" t="s">
        <v>20</v>
      </c>
      <c r="AD14" s="32">
        <v>600</v>
      </c>
      <c r="AE14" s="35">
        <f t="shared" ref="AE14:AE34" si="11">SUM(AG14:AR14)</f>
        <v>207.35</v>
      </c>
      <c r="AF14" s="25">
        <f t="shared" si="2"/>
        <v>392.65</v>
      </c>
      <c r="AG14" s="12">
        <v>15.95</v>
      </c>
      <c r="AH14" s="6"/>
      <c r="AI14" s="6">
        <v>31.9</v>
      </c>
      <c r="AJ14" s="6" t="s">
        <v>49</v>
      </c>
      <c r="AK14" s="6">
        <v>31.9</v>
      </c>
      <c r="AL14" s="6">
        <v>15.95</v>
      </c>
      <c r="AM14" s="6" t="s">
        <v>49</v>
      </c>
      <c r="AN14" s="6">
        <v>31.9</v>
      </c>
      <c r="AO14" s="6" t="s">
        <v>49</v>
      </c>
      <c r="AP14" s="6" t="s">
        <v>49</v>
      </c>
      <c r="AQ14" s="6">
        <v>47.87</v>
      </c>
      <c r="AR14" s="6">
        <v>31.88</v>
      </c>
      <c r="AT14" s="26" t="s">
        <v>20</v>
      </c>
      <c r="AU14" s="32">
        <v>600</v>
      </c>
      <c r="AV14" s="35">
        <f t="shared" si="3"/>
        <v>410.03999999999996</v>
      </c>
      <c r="AW14" s="25">
        <f t="shared" si="10"/>
        <v>189.96000000000004</v>
      </c>
      <c r="AX14" s="12">
        <v>85</v>
      </c>
      <c r="AY14" s="6"/>
      <c r="AZ14" s="6">
        <v>30</v>
      </c>
      <c r="BA14" s="6" t="s">
        <v>49</v>
      </c>
      <c r="BB14" s="6" t="s">
        <v>49</v>
      </c>
      <c r="BC14" s="6" t="s">
        <v>49</v>
      </c>
      <c r="BD14" s="6" t="s">
        <v>49</v>
      </c>
      <c r="BE14" s="6" t="s">
        <v>49</v>
      </c>
      <c r="BF14" s="6">
        <v>202.14</v>
      </c>
      <c r="BG14" s="6" t="s">
        <v>49</v>
      </c>
      <c r="BH14" s="6" t="s">
        <v>49</v>
      </c>
      <c r="BI14" s="6">
        <v>92.9</v>
      </c>
      <c r="BK14" s="26" t="s">
        <v>20</v>
      </c>
      <c r="BL14" s="32">
        <v>600</v>
      </c>
      <c r="BM14" s="35">
        <f t="shared" si="8"/>
        <v>560</v>
      </c>
      <c r="BN14" s="25">
        <f t="shared" si="9"/>
        <v>40</v>
      </c>
      <c r="BO14" s="12">
        <v>80</v>
      </c>
      <c r="BP14" s="6"/>
      <c r="BQ14" s="6">
        <v>80</v>
      </c>
      <c r="BR14" s="6"/>
      <c r="BS14" s="6">
        <v>80</v>
      </c>
      <c r="BT14" s="6"/>
      <c r="BU14" s="6"/>
      <c r="BV14" s="6">
        <v>80</v>
      </c>
      <c r="BW14" s="6">
        <v>80</v>
      </c>
      <c r="BX14" s="6">
        <v>80</v>
      </c>
      <c r="BY14" s="6"/>
      <c r="BZ14" s="6">
        <v>80</v>
      </c>
    </row>
    <row r="15" spans="1:78" x14ac:dyDescent="0.25">
      <c r="A15" s="26" t="s">
        <v>21</v>
      </c>
      <c r="B15" s="32">
        <v>1800</v>
      </c>
      <c r="C15" s="35">
        <f t="shared" si="5"/>
        <v>1222.5</v>
      </c>
      <c r="D15" s="25">
        <f t="shared" si="0"/>
        <v>577.5</v>
      </c>
      <c r="E15" s="12">
        <v>0</v>
      </c>
      <c r="F15" s="6">
        <v>0</v>
      </c>
      <c r="G15" s="6">
        <v>0</v>
      </c>
      <c r="H15" s="6">
        <v>0</v>
      </c>
      <c r="I15" s="6">
        <v>1222.5</v>
      </c>
      <c r="J15" s="6">
        <v>0</v>
      </c>
      <c r="L15" s="26" t="s">
        <v>21</v>
      </c>
      <c r="M15" s="32">
        <v>1800</v>
      </c>
      <c r="N15" s="35">
        <f t="shared" si="6"/>
        <v>1573.97</v>
      </c>
      <c r="O15" s="25">
        <f t="shared" si="1"/>
        <v>226.02999999999997</v>
      </c>
      <c r="P15" s="12" t="s">
        <v>49</v>
      </c>
      <c r="Q15" s="6"/>
      <c r="R15" s="6" t="s">
        <v>49</v>
      </c>
      <c r="S15" s="6">
        <v>90.24</v>
      </c>
      <c r="T15" s="6">
        <v>850</v>
      </c>
      <c r="U15" s="6">
        <v>45.1</v>
      </c>
      <c r="V15" s="6" t="s">
        <v>49</v>
      </c>
      <c r="W15" s="6"/>
      <c r="X15" s="6" t="s">
        <v>49</v>
      </c>
      <c r="Y15" s="6">
        <v>44.16</v>
      </c>
      <c r="Z15" s="6">
        <v>44.47</v>
      </c>
      <c r="AA15" s="6">
        <v>500</v>
      </c>
      <c r="AC15" s="26" t="s">
        <v>21</v>
      </c>
      <c r="AD15" s="32">
        <v>2100</v>
      </c>
      <c r="AE15" s="35">
        <f t="shared" ref="AE15:AE24" si="12">SUM(AG15:AR15)</f>
        <v>2041.6999999999998</v>
      </c>
      <c r="AF15" s="25">
        <f t="shared" si="2"/>
        <v>58.300000000000182</v>
      </c>
      <c r="AG15" s="12" t="s">
        <v>49</v>
      </c>
      <c r="AH15" s="6"/>
      <c r="AI15" s="6">
        <v>115.6</v>
      </c>
      <c r="AJ15" s="6"/>
      <c r="AK15" s="6">
        <v>70</v>
      </c>
      <c r="AL15" s="6" t="s">
        <v>49</v>
      </c>
      <c r="AM15" s="6">
        <v>862.8</v>
      </c>
      <c r="AN15" s="6">
        <v>55.98</v>
      </c>
      <c r="AO15" s="6">
        <v>900</v>
      </c>
      <c r="AP15" s="6" t="s">
        <v>49</v>
      </c>
      <c r="AQ15" s="6" t="s">
        <v>49</v>
      </c>
      <c r="AR15" s="6">
        <v>37.32</v>
      </c>
      <c r="AT15" s="26" t="s">
        <v>21</v>
      </c>
      <c r="AU15" s="32">
        <v>1200</v>
      </c>
      <c r="AV15" s="35">
        <f t="shared" si="3"/>
        <v>1320</v>
      </c>
      <c r="AW15" s="25">
        <f t="shared" si="10"/>
        <v>-120</v>
      </c>
      <c r="AX15" s="12" t="s">
        <v>49</v>
      </c>
      <c r="AY15" s="6"/>
      <c r="AZ15" s="6" t="s">
        <v>49</v>
      </c>
      <c r="BA15" s="6"/>
      <c r="BB15" s="6">
        <v>71.3</v>
      </c>
      <c r="BC15" s="6" t="s">
        <v>49</v>
      </c>
      <c r="BD15" s="6" t="s">
        <v>49</v>
      </c>
      <c r="BE15" s="6"/>
      <c r="BF15" s="6">
        <v>382.8</v>
      </c>
      <c r="BG15" s="6" t="s">
        <v>49</v>
      </c>
      <c r="BH15" s="6">
        <v>750</v>
      </c>
      <c r="BI15" s="6">
        <v>115.9</v>
      </c>
      <c r="BK15" s="26" t="s">
        <v>21</v>
      </c>
      <c r="BL15" s="32">
        <v>1200</v>
      </c>
      <c r="BM15" s="35">
        <f t="shared" si="8"/>
        <v>1203.56</v>
      </c>
      <c r="BN15" s="25">
        <f t="shared" si="9"/>
        <v>-3.5599999999999454</v>
      </c>
      <c r="BO15" s="12">
        <v>30.7</v>
      </c>
      <c r="BP15" s="6"/>
      <c r="BQ15" s="6">
        <v>8.7200000000000006</v>
      </c>
      <c r="BR15" s="6"/>
      <c r="BS15" s="6"/>
      <c r="BT15" s="6">
        <v>712.2</v>
      </c>
      <c r="BU15" s="6">
        <v>105.2</v>
      </c>
      <c r="BV15" s="6"/>
      <c r="BW15" s="6">
        <v>133.13999999999999</v>
      </c>
      <c r="BX15" s="6">
        <v>15.6</v>
      </c>
      <c r="BY15" s="6">
        <v>198</v>
      </c>
      <c r="BZ15" s="6"/>
    </row>
    <row r="16" spans="1:78" x14ac:dyDescent="0.25">
      <c r="A16" s="26" t="s">
        <v>22</v>
      </c>
      <c r="B16" s="32">
        <v>12000</v>
      </c>
      <c r="C16" s="35">
        <f t="shared" si="5"/>
        <v>3000</v>
      </c>
      <c r="D16" s="25">
        <f t="shared" si="0"/>
        <v>9000</v>
      </c>
      <c r="E16" s="12">
        <v>3000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L16" s="26" t="s">
        <v>22</v>
      </c>
      <c r="M16" s="32">
        <v>12000</v>
      </c>
      <c r="N16" s="35">
        <f t="shared" si="6"/>
        <v>9000</v>
      </c>
      <c r="O16" s="25">
        <f t="shared" si="1"/>
        <v>3000</v>
      </c>
      <c r="P16" s="12">
        <v>3000</v>
      </c>
      <c r="Q16" s="6"/>
      <c r="R16" s="6" t="s">
        <v>49</v>
      </c>
      <c r="S16" s="6"/>
      <c r="T16" s="6">
        <v>3000</v>
      </c>
      <c r="U16" s="11" t="s">
        <v>49</v>
      </c>
      <c r="V16" s="6"/>
      <c r="W16" s="11"/>
      <c r="X16" s="6">
        <v>3000</v>
      </c>
      <c r="Y16" s="6"/>
      <c r="Z16" s="6"/>
      <c r="AA16" s="6" t="s">
        <v>49</v>
      </c>
      <c r="AC16" s="26" t="s">
        <v>22</v>
      </c>
      <c r="AD16" s="32">
        <v>12000</v>
      </c>
      <c r="AE16" s="35">
        <f t="shared" si="12"/>
        <v>9000</v>
      </c>
      <c r="AF16" s="25">
        <f t="shared" si="2"/>
        <v>3000</v>
      </c>
      <c r="AG16" s="12" t="s">
        <v>49</v>
      </c>
      <c r="AH16" s="6"/>
      <c r="AI16" s="6">
        <v>3000</v>
      </c>
      <c r="AJ16" s="6"/>
      <c r="AK16" s="6"/>
      <c r="AL16" s="11" t="s">
        <v>49</v>
      </c>
      <c r="AM16" s="6">
        <v>3000</v>
      </c>
      <c r="AN16" s="11"/>
      <c r="AO16" s="6"/>
      <c r="AP16" s="6">
        <v>3000</v>
      </c>
      <c r="AQ16" s="6"/>
      <c r="AR16" s="6" t="s">
        <v>49</v>
      </c>
      <c r="AT16" s="26" t="s">
        <v>22</v>
      </c>
      <c r="AU16" s="32">
        <v>12000</v>
      </c>
      <c r="AV16" s="35">
        <f t="shared" si="3"/>
        <v>3000</v>
      </c>
      <c r="AW16" s="25">
        <f t="shared" si="10"/>
        <v>9000</v>
      </c>
      <c r="AX16" s="12" t="s">
        <v>49</v>
      </c>
      <c r="AY16" s="6"/>
      <c r="AZ16" s="6" t="s">
        <v>49</v>
      </c>
      <c r="BA16" s="6"/>
      <c r="BB16" s="6"/>
      <c r="BC16" s="11">
        <v>3000</v>
      </c>
      <c r="BD16" s="6"/>
      <c r="BE16" s="11"/>
      <c r="BF16" s="6"/>
      <c r="BG16" s="6"/>
      <c r="BH16" s="6"/>
      <c r="BI16" s="6" t="s">
        <v>49</v>
      </c>
      <c r="BK16" s="26" t="s">
        <v>22</v>
      </c>
      <c r="BL16" s="32">
        <v>12000</v>
      </c>
      <c r="BM16" s="35">
        <f t="shared" si="8"/>
        <v>3000</v>
      </c>
      <c r="BN16" s="25">
        <f t="shared" si="9"/>
        <v>9000</v>
      </c>
      <c r="BO16" s="12"/>
      <c r="BP16" s="6"/>
      <c r="BQ16" s="6">
        <v>3000</v>
      </c>
      <c r="BR16" s="6"/>
      <c r="BS16" s="6"/>
      <c r="BT16" s="11"/>
      <c r="BU16" s="6"/>
      <c r="BV16" s="11"/>
      <c r="BW16" s="6"/>
      <c r="BX16" s="6"/>
      <c r="BY16" s="6"/>
      <c r="BZ16" s="6"/>
    </row>
    <row r="17" spans="1:78" x14ac:dyDescent="0.25">
      <c r="A17" s="26" t="s">
        <v>23</v>
      </c>
      <c r="B17" s="32">
        <v>100</v>
      </c>
      <c r="C17" s="35">
        <f t="shared" si="5"/>
        <v>0</v>
      </c>
      <c r="D17" s="25">
        <f t="shared" si="0"/>
        <v>100</v>
      </c>
      <c r="E17" s="12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L17" s="26" t="s">
        <v>23</v>
      </c>
      <c r="M17" s="32">
        <v>100</v>
      </c>
      <c r="N17" s="35">
        <f t="shared" si="6"/>
        <v>0</v>
      </c>
      <c r="O17" s="25">
        <f t="shared" si="1"/>
        <v>100</v>
      </c>
      <c r="P17" s="12"/>
      <c r="Q17" s="6"/>
      <c r="R17" s="6" t="s">
        <v>49</v>
      </c>
      <c r="S17" s="6"/>
      <c r="T17" s="6"/>
      <c r="U17" s="6" t="s">
        <v>49</v>
      </c>
      <c r="V17" s="6"/>
      <c r="W17" s="6"/>
      <c r="X17" s="6"/>
      <c r="Y17" s="6"/>
      <c r="Z17" s="6" t="s">
        <v>49</v>
      </c>
      <c r="AA17" s="6" t="s">
        <v>49</v>
      </c>
      <c r="AC17" s="26" t="s">
        <v>23</v>
      </c>
      <c r="AD17" s="32">
        <v>50</v>
      </c>
      <c r="AE17" s="35">
        <f t="shared" si="12"/>
        <v>0</v>
      </c>
      <c r="AF17" s="25">
        <f t="shared" si="2"/>
        <v>50</v>
      </c>
      <c r="AG17" s="12"/>
      <c r="AH17" s="6"/>
      <c r="AI17" s="6" t="s">
        <v>49</v>
      </c>
      <c r="AJ17" s="6"/>
      <c r="AK17" s="6"/>
      <c r="AL17" s="6" t="s">
        <v>49</v>
      </c>
      <c r="AM17" s="6"/>
      <c r="AN17" s="6"/>
      <c r="AO17" s="6"/>
      <c r="AP17" s="6"/>
      <c r="AQ17" s="6" t="s">
        <v>49</v>
      </c>
      <c r="AR17" s="6" t="s">
        <v>49</v>
      </c>
      <c r="AT17" s="26" t="s">
        <v>23</v>
      </c>
      <c r="AU17" s="32">
        <v>50</v>
      </c>
      <c r="AV17" s="35">
        <f t="shared" si="3"/>
        <v>0</v>
      </c>
      <c r="AW17" s="25">
        <f t="shared" si="10"/>
        <v>50</v>
      </c>
      <c r="AX17" s="12"/>
      <c r="AY17" s="6"/>
      <c r="AZ17" s="6" t="s">
        <v>49</v>
      </c>
      <c r="BA17" s="6"/>
      <c r="BB17" s="6"/>
      <c r="BC17" s="6" t="s">
        <v>49</v>
      </c>
      <c r="BD17" s="6"/>
      <c r="BE17" s="6"/>
      <c r="BF17" s="6"/>
      <c r="BG17" s="6"/>
      <c r="BH17" s="6" t="s">
        <v>49</v>
      </c>
      <c r="BI17" s="6" t="s">
        <v>49</v>
      </c>
      <c r="BK17" s="26" t="s">
        <v>23</v>
      </c>
      <c r="BL17" s="32">
        <v>100</v>
      </c>
      <c r="BM17" s="35">
        <f t="shared" si="8"/>
        <v>37.15</v>
      </c>
      <c r="BN17" s="25">
        <f t="shared" si="9"/>
        <v>62.85</v>
      </c>
      <c r="BO17" s="12"/>
      <c r="BP17" s="6"/>
      <c r="BQ17" s="6">
        <v>8.7200000000000006</v>
      </c>
      <c r="BR17" s="6"/>
      <c r="BS17" s="6"/>
      <c r="BT17" s="6">
        <v>10</v>
      </c>
      <c r="BU17" s="6"/>
      <c r="BV17" s="6"/>
      <c r="BW17" s="6"/>
      <c r="BX17" s="6"/>
      <c r="BY17" s="6">
        <v>10</v>
      </c>
      <c r="BZ17" s="6">
        <v>8.43</v>
      </c>
    </row>
    <row r="18" spans="1:78" x14ac:dyDescent="0.25">
      <c r="A18" s="26" t="s">
        <v>24</v>
      </c>
      <c r="B18" s="32">
        <v>1100</v>
      </c>
      <c r="C18" s="35">
        <f t="shared" si="5"/>
        <v>467.90999999999997</v>
      </c>
      <c r="D18" s="25">
        <f t="shared" si="0"/>
        <v>632.09</v>
      </c>
      <c r="E18" s="12">
        <v>28.13</v>
      </c>
      <c r="F18" s="6">
        <v>0</v>
      </c>
      <c r="G18" s="6">
        <v>0</v>
      </c>
      <c r="H18" s="6">
        <v>0</v>
      </c>
      <c r="I18" s="6">
        <v>439.78</v>
      </c>
      <c r="J18" s="6">
        <v>0</v>
      </c>
      <c r="L18" s="26" t="s">
        <v>24</v>
      </c>
      <c r="M18" s="32">
        <v>1100</v>
      </c>
      <c r="N18" s="35">
        <f t="shared" si="6"/>
        <v>452.03</v>
      </c>
      <c r="O18" s="25">
        <f t="shared" si="1"/>
        <v>647.97</v>
      </c>
      <c r="P18" s="12" t="s">
        <v>49</v>
      </c>
      <c r="Q18" s="6" t="s">
        <v>49</v>
      </c>
      <c r="R18" s="6" t="s">
        <v>49</v>
      </c>
      <c r="S18" s="6" t="s">
        <v>49</v>
      </c>
      <c r="T18" s="6" t="s">
        <v>49</v>
      </c>
      <c r="U18" s="6" t="s">
        <v>49</v>
      </c>
      <c r="V18" s="6" t="s">
        <v>49</v>
      </c>
      <c r="W18" s="6" t="s">
        <v>49</v>
      </c>
      <c r="X18" s="6">
        <v>241.03</v>
      </c>
      <c r="Y18" s="6">
        <v>200</v>
      </c>
      <c r="Z18" s="6" t="s">
        <v>49</v>
      </c>
      <c r="AA18" s="6">
        <v>11</v>
      </c>
      <c r="AC18" s="26" t="s">
        <v>24</v>
      </c>
      <c r="AD18" s="32">
        <v>1500</v>
      </c>
      <c r="AE18" s="35">
        <f t="shared" si="12"/>
        <v>352.06</v>
      </c>
      <c r="AF18" s="25">
        <f t="shared" si="2"/>
        <v>1147.94</v>
      </c>
      <c r="AG18" s="12" t="s">
        <v>49</v>
      </c>
      <c r="AH18" s="6" t="s">
        <v>49</v>
      </c>
      <c r="AI18" s="6" t="s">
        <v>49</v>
      </c>
      <c r="AJ18" s="6" t="s">
        <v>49</v>
      </c>
      <c r="AK18" s="6" t="s">
        <v>49</v>
      </c>
      <c r="AL18" s="6" t="s">
        <v>49</v>
      </c>
      <c r="AM18" s="6" t="s">
        <v>49</v>
      </c>
      <c r="AN18" s="6" t="s">
        <v>49</v>
      </c>
      <c r="AO18" s="6" t="s">
        <v>49</v>
      </c>
      <c r="AP18" s="6" t="s">
        <v>49</v>
      </c>
      <c r="AQ18" s="6">
        <v>352.06</v>
      </c>
      <c r="AR18" s="6" t="s">
        <v>49</v>
      </c>
      <c r="AT18" s="26" t="s">
        <v>24</v>
      </c>
      <c r="AU18" s="32">
        <v>1100</v>
      </c>
      <c r="AV18" s="35">
        <f t="shared" si="3"/>
        <v>150</v>
      </c>
      <c r="AW18" s="25">
        <f t="shared" si="10"/>
        <v>950</v>
      </c>
      <c r="AX18" s="12" t="s">
        <v>49</v>
      </c>
      <c r="AY18" s="6">
        <v>155</v>
      </c>
      <c r="AZ18" s="6" t="s">
        <v>49</v>
      </c>
      <c r="BA18" s="6">
        <v>-155</v>
      </c>
      <c r="BB18" s="6" t="s">
        <v>49</v>
      </c>
      <c r="BC18" s="6" t="s">
        <v>49</v>
      </c>
      <c r="BD18" s="6" t="s">
        <v>49</v>
      </c>
      <c r="BE18" s="6" t="s">
        <v>49</v>
      </c>
      <c r="BF18" s="6">
        <v>150</v>
      </c>
      <c r="BG18" s="6" t="s">
        <v>49</v>
      </c>
      <c r="BH18" s="6" t="s">
        <v>49</v>
      </c>
      <c r="BI18" s="6" t="s">
        <v>49</v>
      </c>
      <c r="BK18" s="26" t="s">
        <v>24</v>
      </c>
      <c r="BL18" s="32">
        <v>1500</v>
      </c>
      <c r="BM18" s="35">
        <f t="shared" si="8"/>
        <v>902.23</v>
      </c>
      <c r="BN18" s="25">
        <f t="shared" si="9"/>
        <v>597.77</v>
      </c>
      <c r="BO18" s="12">
        <v>150</v>
      </c>
      <c r="BP18" s="6"/>
      <c r="BQ18" s="6">
        <v>172.25</v>
      </c>
      <c r="BR18" s="6">
        <v>5</v>
      </c>
      <c r="BS18" s="6">
        <v>158.83000000000001</v>
      </c>
      <c r="BT18" s="6">
        <v>203.72</v>
      </c>
      <c r="BU18" s="6"/>
      <c r="BV18" s="6"/>
      <c r="BW18" s="6">
        <v>181.5</v>
      </c>
      <c r="BX18" s="6">
        <v>1.5</v>
      </c>
      <c r="BY18" s="6">
        <v>10</v>
      </c>
      <c r="BZ18" s="6">
        <v>19.43</v>
      </c>
    </row>
    <row r="19" spans="1:78" x14ac:dyDescent="0.25">
      <c r="A19" s="26" t="s">
        <v>25</v>
      </c>
      <c r="B19" s="32">
        <v>50</v>
      </c>
      <c r="C19" s="35">
        <f t="shared" si="5"/>
        <v>8.5</v>
      </c>
      <c r="D19" s="25">
        <f t="shared" si="0"/>
        <v>41.5</v>
      </c>
      <c r="E19" s="12">
        <v>0</v>
      </c>
      <c r="F19" s="6">
        <v>0</v>
      </c>
      <c r="G19" s="6">
        <v>8.5</v>
      </c>
      <c r="H19" s="6">
        <v>0</v>
      </c>
      <c r="I19" s="6">
        <v>0</v>
      </c>
      <c r="J19" s="6">
        <v>0</v>
      </c>
      <c r="L19" s="26" t="s">
        <v>25</v>
      </c>
      <c r="M19" s="32">
        <v>50</v>
      </c>
      <c r="N19" s="35">
        <f t="shared" si="6"/>
        <v>0</v>
      </c>
      <c r="O19" s="25">
        <f t="shared" si="1"/>
        <v>50</v>
      </c>
      <c r="P19" s="12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C19" s="26" t="s">
        <v>25</v>
      </c>
      <c r="AD19" s="32">
        <v>50</v>
      </c>
      <c r="AE19" s="35">
        <f t="shared" si="12"/>
        <v>0</v>
      </c>
      <c r="AF19" s="25">
        <f t="shared" si="2"/>
        <v>50</v>
      </c>
      <c r="AG19" s="12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T19" s="26" t="s">
        <v>25</v>
      </c>
      <c r="AU19" s="32">
        <v>50</v>
      </c>
      <c r="AV19" s="35">
        <f t="shared" si="3"/>
        <v>0</v>
      </c>
      <c r="AW19" s="25">
        <f t="shared" si="10"/>
        <v>50</v>
      </c>
      <c r="AX19" s="12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K19" s="26" t="s">
        <v>25</v>
      </c>
      <c r="BL19" s="32">
        <v>50</v>
      </c>
      <c r="BM19" s="35">
        <f t="shared" si="8"/>
        <v>0</v>
      </c>
      <c r="BN19" s="25">
        <f t="shared" si="9"/>
        <v>50</v>
      </c>
      <c r="BO19" s="12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</row>
    <row r="20" spans="1:78" x14ac:dyDescent="0.25">
      <c r="A20" s="26" t="s">
        <v>26</v>
      </c>
      <c r="B20" s="32">
        <v>3000</v>
      </c>
      <c r="C20" s="35">
        <f t="shared" si="5"/>
        <v>0</v>
      </c>
      <c r="D20" s="25">
        <f t="shared" si="0"/>
        <v>3000</v>
      </c>
      <c r="E20" s="12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L20" s="26" t="s">
        <v>26</v>
      </c>
      <c r="M20" s="32">
        <v>3000</v>
      </c>
      <c r="N20" s="35">
        <f t="shared" si="6"/>
        <v>2687.1</v>
      </c>
      <c r="O20" s="25">
        <f t="shared" si="1"/>
        <v>312.90000000000009</v>
      </c>
      <c r="P20" s="12"/>
      <c r="Q20" s="6"/>
      <c r="R20" s="6"/>
      <c r="S20" s="6"/>
      <c r="T20" s="6"/>
      <c r="U20" s="6"/>
      <c r="V20" s="6"/>
      <c r="W20" s="6"/>
      <c r="X20" s="6">
        <v>2687.1</v>
      </c>
      <c r="Y20" s="6"/>
      <c r="Z20" s="6"/>
      <c r="AA20" s="6"/>
      <c r="AC20" s="26" t="s">
        <v>26</v>
      </c>
      <c r="AD20" s="32">
        <v>2137</v>
      </c>
      <c r="AE20" s="35">
        <f t="shared" si="12"/>
        <v>2137</v>
      </c>
      <c r="AF20" s="25">
        <f t="shared" si="2"/>
        <v>0</v>
      </c>
      <c r="AG20" s="12"/>
      <c r="AH20" s="6"/>
      <c r="AI20" s="6"/>
      <c r="AJ20" s="6"/>
      <c r="AK20" s="6"/>
      <c r="AL20" s="6"/>
      <c r="AM20" s="6"/>
      <c r="AN20" s="6"/>
      <c r="AO20" s="6">
        <v>2137</v>
      </c>
      <c r="AP20" s="6"/>
      <c r="AQ20" s="6"/>
      <c r="AR20" s="6"/>
      <c r="AT20" s="26" t="s">
        <v>26</v>
      </c>
      <c r="AU20" s="32">
        <v>2000</v>
      </c>
      <c r="AV20" s="35">
        <f t="shared" si="3"/>
        <v>1667</v>
      </c>
      <c r="AW20" s="25">
        <f t="shared" si="10"/>
        <v>333</v>
      </c>
      <c r="AX20" s="12"/>
      <c r="AY20" s="6"/>
      <c r="AZ20" s="6"/>
      <c r="BA20" s="6"/>
      <c r="BB20" s="6"/>
      <c r="BC20" s="6"/>
      <c r="BD20" s="6"/>
      <c r="BE20" s="6"/>
      <c r="BF20" s="6">
        <v>1667</v>
      </c>
      <c r="BG20" s="6"/>
      <c r="BH20" s="6"/>
      <c r="BI20" s="6"/>
      <c r="BK20" s="26" t="s">
        <v>26</v>
      </c>
      <c r="BL20" s="32">
        <v>2000</v>
      </c>
      <c r="BM20" s="35">
        <f t="shared" si="8"/>
        <v>1953</v>
      </c>
      <c r="BN20" s="25">
        <f t="shared" si="9"/>
        <v>47</v>
      </c>
      <c r="BO20" s="12"/>
      <c r="BP20" s="6"/>
      <c r="BQ20" s="6"/>
      <c r="BR20" s="6"/>
      <c r="BS20" s="6"/>
      <c r="BT20" s="6"/>
      <c r="BU20" s="6"/>
      <c r="BV20" s="6"/>
      <c r="BW20" s="6">
        <v>1953</v>
      </c>
      <c r="BX20" s="6"/>
      <c r="BY20" s="6"/>
      <c r="BZ20" s="6"/>
    </row>
    <row r="21" spans="1:78" x14ac:dyDescent="0.25">
      <c r="A21" s="26" t="s">
        <v>27</v>
      </c>
      <c r="B21" s="32">
        <v>1000</v>
      </c>
      <c r="C21" s="35">
        <f t="shared" si="5"/>
        <v>0</v>
      </c>
      <c r="D21" s="25">
        <f t="shared" si="0"/>
        <v>1000</v>
      </c>
      <c r="E21" s="12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L21" s="26" t="s">
        <v>27</v>
      </c>
      <c r="M21" s="32">
        <v>1000</v>
      </c>
      <c r="N21" s="35">
        <f t="shared" si="6"/>
        <v>0</v>
      </c>
      <c r="O21" s="25">
        <f t="shared" si="1"/>
        <v>1000</v>
      </c>
      <c r="P21" s="12"/>
      <c r="Q21" s="6"/>
      <c r="R21" s="6"/>
      <c r="S21" s="6"/>
      <c r="T21" s="6"/>
      <c r="U21" s="6"/>
      <c r="V21" s="6"/>
      <c r="W21" s="6"/>
      <c r="X21" s="6"/>
      <c r="Y21" s="6" t="s">
        <v>49</v>
      </c>
      <c r="Z21" s="6"/>
      <c r="AA21" s="6"/>
      <c r="AC21" s="26" t="s">
        <v>27</v>
      </c>
      <c r="AD21" s="32">
        <v>1000</v>
      </c>
      <c r="AE21" s="35">
        <f t="shared" si="12"/>
        <v>0</v>
      </c>
      <c r="AF21" s="25">
        <f t="shared" si="2"/>
        <v>1000</v>
      </c>
      <c r="AG21" s="12"/>
      <c r="AH21" s="6"/>
      <c r="AI21" s="6"/>
      <c r="AJ21" s="6"/>
      <c r="AK21" s="6"/>
      <c r="AL21" s="6"/>
      <c r="AM21" s="6"/>
      <c r="AN21" s="6"/>
      <c r="AO21" s="6"/>
      <c r="AP21" s="6" t="s">
        <v>49</v>
      </c>
      <c r="AQ21" s="6"/>
      <c r="AR21" s="6"/>
      <c r="AT21" s="26" t="s">
        <v>27</v>
      </c>
      <c r="AU21" s="32">
        <v>1000</v>
      </c>
      <c r="AV21" s="35">
        <f t="shared" si="3"/>
        <v>0</v>
      </c>
      <c r="AW21" s="25">
        <f t="shared" si="10"/>
        <v>1000</v>
      </c>
      <c r="AX21" s="12"/>
      <c r="AY21" s="6"/>
      <c r="AZ21" s="6"/>
      <c r="BA21" s="6"/>
      <c r="BB21" s="6"/>
      <c r="BC21" s="6"/>
      <c r="BD21" s="6"/>
      <c r="BE21" s="6"/>
      <c r="BF21" s="6"/>
      <c r="BG21" s="6" t="s">
        <v>49</v>
      </c>
      <c r="BH21" s="6"/>
      <c r="BI21" s="6"/>
      <c r="BK21" s="26" t="s">
        <v>27</v>
      </c>
      <c r="BL21" s="32">
        <v>1000</v>
      </c>
      <c r="BM21" s="35">
        <f t="shared" si="8"/>
        <v>14.84</v>
      </c>
      <c r="BN21" s="25">
        <f t="shared" si="9"/>
        <v>985.16</v>
      </c>
      <c r="BO21" s="12"/>
      <c r="BP21" s="6"/>
      <c r="BQ21" s="6"/>
      <c r="BR21" s="6"/>
      <c r="BS21" s="6"/>
      <c r="BT21" s="6"/>
      <c r="BU21" s="6"/>
      <c r="BV21" s="6"/>
      <c r="BW21" s="6"/>
      <c r="BX21" s="6">
        <v>14.84</v>
      </c>
      <c r="BY21" s="6"/>
      <c r="BZ21" s="6"/>
    </row>
    <row r="22" spans="1:78" x14ac:dyDescent="0.25">
      <c r="A22" s="26" t="s">
        <v>59</v>
      </c>
      <c r="B22" s="32">
        <v>100</v>
      </c>
      <c r="C22" s="35">
        <f t="shared" si="5"/>
        <v>8.5</v>
      </c>
      <c r="D22" s="25">
        <f t="shared" si="0"/>
        <v>91.5</v>
      </c>
      <c r="E22" s="12">
        <v>0</v>
      </c>
      <c r="F22" s="6">
        <v>0</v>
      </c>
      <c r="G22" s="6">
        <v>8.5</v>
      </c>
      <c r="H22" s="6">
        <v>0</v>
      </c>
      <c r="I22" s="6">
        <v>0</v>
      </c>
      <c r="J22" s="6">
        <v>0</v>
      </c>
      <c r="L22" s="26" t="s">
        <v>59</v>
      </c>
      <c r="M22" s="32">
        <v>0</v>
      </c>
      <c r="N22" s="35">
        <f t="shared" si="6"/>
        <v>0</v>
      </c>
      <c r="O22" s="25">
        <f t="shared" si="1"/>
        <v>0</v>
      </c>
      <c r="P22" s="12"/>
      <c r="Q22" s="6"/>
      <c r="R22" s="6" t="s">
        <v>49</v>
      </c>
      <c r="S22" s="6"/>
      <c r="T22" s="6"/>
      <c r="U22" s="6"/>
      <c r="V22" s="6"/>
      <c r="W22" s="6"/>
      <c r="X22" s="6"/>
      <c r="Y22" s="6"/>
      <c r="Z22" s="6"/>
      <c r="AA22" s="6"/>
      <c r="AC22" s="26" t="s">
        <v>59</v>
      </c>
      <c r="AD22" s="32">
        <v>0</v>
      </c>
      <c r="AE22" s="35">
        <f t="shared" si="12"/>
        <v>0</v>
      </c>
      <c r="AF22" s="25">
        <f t="shared" si="2"/>
        <v>0</v>
      </c>
      <c r="AG22" s="12"/>
      <c r="AH22" s="6"/>
      <c r="AI22" s="6" t="s">
        <v>49</v>
      </c>
      <c r="AJ22" s="6"/>
      <c r="AK22" s="6"/>
      <c r="AL22" s="6"/>
      <c r="AM22" s="6"/>
      <c r="AN22" s="6"/>
      <c r="AO22" s="6"/>
      <c r="AP22" s="6"/>
      <c r="AQ22" s="6"/>
      <c r="AR22" s="6"/>
      <c r="AT22" s="26" t="s">
        <v>65</v>
      </c>
      <c r="AU22" s="32">
        <v>100</v>
      </c>
      <c r="AV22" s="35">
        <f t="shared" si="3"/>
        <v>35.65</v>
      </c>
      <c r="AW22" s="25">
        <f t="shared" si="10"/>
        <v>64.349999999999994</v>
      </c>
      <c r="AX22" s="12"/>
      <c r="AY22" s="6"/>
      <c r="AZ22" s="6">
        <v>35.65</v>
      </c>
      <c r="BA22" s="6"/>
      <c r="BB22" s="6"/>
      <c r="BC22" s="6"/>
      <c r="BD22" s="6"/>
      <c r="BE22" s="6"/>
      <c r="BF22" s="6"/>
      <c r="BG22" s="6"/>
      <c r="BH22" s="6"/>
      <c r="BI22" s="6"/>
      <c r="BK22" s="26" t="s">
        <v>85</v>
      </c>
      <c r="BL22" s="32">
        <v>0</v>
      </c>
      <c r="BM22" s="35">
        <f t="shared" si="8"/>
        <v>371.5</v>
      </c>
      <c r="BN22" s="25">
        <f t="shared" si="9"/>
        <v>-371.5</v>
      </c>
      <c r="BO22" s="12"/>
      <c r="BP22" s="6"/>
      <c r="BQ22" s="6"/>
      <c r="BR22" s="6"/>
      <c r="BS22" s="6"/>
      <c r="BT22" s="6">
        <v>371.5</v>
      </c>
      <c r="BU22" s="6"/>
      <c r="BV22" s="6"/>
      <c r="BW22" s="6"/>
      <c r="BX22" s="6"/>
      <c r="BY22" s="6"/>
      <c r="BZ22" s="6"/>
    </row>
    <row r="23" spans="1:78" x14ac:dyDescent="0.25">
      <c r="A23" s="26" t="s">
        <v>28</v>
      </c>
      <c r="B23" s="32">
        <v>1800</v>
      </c>
      <c r="C23" s="35">
        <f t="shared" si="5"/>
        <v>0</v>
      </c>
      <c r="D23" s="25">
        <f t="shared" si="0"/>
        <v>1800</v>
      </c>
      <c r="E23" s="12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L23" s="26" t="s">
        <v>28</v>
      </c>
      <c r="M23" s="32">
        <v>1800</v>
      </c>
      <c r="N23" s="35">
        <f t="shared" si="6"/>
        <v>1714.33</v>
      </c>
      <c r="O23" s="25">
        <f t="shared" si="1"/>
        <v>85.670000000000073</v>
      </c>
      <c r="P23" s="12"/>
      <c r="Q23" s="6"/>
      <c r="R23" s="6"/>
      <c r="S23" s="6"/>
      <c r="T23" s="6"/>
      <c r="U23" s="6"/>
      <c r="V23" s="6"/>
      <c r="W23" s="6"/>
      <c r="X23" s="6" t="s">
        <v>49</v>
      </c>
      <c r="Y23" s="6">
        <v>149</v>
      </c>
      <c r="Z23" s="6">
        <v>1565.33</v>
      </c>
      <c r="AA23" s="6" t="s">
        <v>49</v>
      </c>
      <c r="AC23" s="26" t="s">
        <v>28</v>
      </c>
      <c r="AD23" s="32">
        <v>1800</v>
      </c>
      <c r="AE23" s="35">
        <f t="shared" si="12"/>
        <v>1783.66</v>
      </c>
      <c r="AF23" s="25">
        <f t="shared" si="2"/>
        <v>16.339999999999918</v>
      </c>
      <c r="AG23" s="12"/>
      <c r="AH23" s="6"/>
      <c r="AI23" s="6"/>
      <c r="AJ23" s="6"/>
      <c r="AK23" s="6"/>
      <c r="AL23" s="6"/>
      <c r="AM23" s="6"/>
      <c r="AN23" s="6"/>
      <c r="AO23" s="6" t="s">
        <v>49</v>
      </c>
      <c r="AP23" s="6">
        <v>1783.66</v>
      </c>
      <c r="AQ23" s="6"/>
      <c r="AR23" s="6" t="s">
        <v>49</v>
      </c>
      <c r="AT23" s="26" t="s">
        <v>28</v>
      </c>
      <c r="AU23" s="32">
        <v>1800</v>
      </c>
      <c r="AV23" s="35">
        <f t="shared" si="3"/>
        <v>1777</v>
      </c>
      <c r="AW23" s="25">
        <f t="shared" si="10"/>
        <v>23</v>
      </c>
      <c r="AX23" s="12"/>
      <c r="AY23" s="6"/>
      <c r="AZ23" s="6"/>
      <c r="BA23" s="6"/>
      <c r="BB23" s="6"/>
      <c r="BC23" s="6"/>
      <c r="BD23" s="6"/>
      <c r="BE23" s="6"/>
      <c r="BF23" s="6" t="s">
        <v>49</v>
      </c>
      <c r="BG23" s="6">
        <v>2591</v>
      </c>
      <c r="BH23" s="6"/>
      <c r="BI23" s="6">
        <v>-814</v>
      </c>
      <c r="BK23" s="26" t="s">
        <v>28</v>
      </c>
      <c r="BL23" s="32">
        <v>2400</v>
      </c>
      <c r="BM23" s="35">
        <f t="shared" si="8"/>
        <v>1795</v>
      </c>
      <c r="BN23" s="25">
        <f t="shared" si="9"/>
        <v>605</v>
      </c>
      <c r="BO23" s="12"/>
      <c r="BP23" s="6"/>
      <c r="BQ23" s="6"/>
      <c r="BR23" s="6"/>
      <c r="BS23" s="6"/>
      <c r="BT23" s="6"/>
      <c r="BU23" s="6"/>
      <c r="BV23" s="6"/>
      <c r="BW23" s="6"/>
      <c r="BX23" s="6">
        <v>2618</v>
      </c>
      <c r="BY23" s="6">
        <v>-823</v>
      </c>
      <c r="BZ23" s="6"/>
    </row>
    <row r="24" spans="1:78" x14ac:dyDescent="0.25">
      <c r="A24" s="48" t="s">
        <v>75</v>
      </c>
      <c r="B24" s="32">
        <v>500</v>
      </c>
      <c r="C24" s="35">
        <f t="shared" si="5"/>
        <v>21.25</v>
      </c>
      <c r="D24" s="25">
        <f t="shared" si="0"/>
        <v>478.75</v>
      </c>
      <c r="E24" s="12">
        <v>21.25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L24" s="26" t="s">
        <v>29</v>
      </c>
      <c r="M24" s="32">
        <v>500</v>
      </c>
      <c r="N24" s="35">
        <f t="shared" si="6"/>
        <v>0</v>
      </c>
      <c r="O24" s="25">
        <f t="shared" si="1"/>
        <v>500</v>
      </c>
      <c r="P24" s="12"/>
      <c r="Q24" s="6" t="s">
        <v>49</v>
      </c>
      <c r="R24" s="6"/>
      <c r="S24" s="6"/>
      <c r="T24" s="6"/>
      <c r="U24" s="6" t="s">
        <v>49</v>
      </c>
      <c r="V24" s="6" t="s">
        <v>49</v>
      </c>
      <c r="W24" s="6"/>
      <c r="X24" s="6"/>
      <c r="Y24" s="6"/>
      <c r="Z24" s="6" t="s">
        <v>49</v>
      </c>
      <c r="AA24" s="6"/>
      <c r="AC24" s="26" t="s">
        <v>29</v>
      </c>
      <c r="AD24" s="32">
        <v>500</v>
      </c>
      <c r="AE24" s="35">
        <f t="shared" si="12"/>
        <v>0</v>
      </c>
      <c r="AF24" s="25">
        <f t="shared" si="2"/>
        <v>500</v>
      </c>
      <c r="AG24" s="12"/>
      <c r="AH24" s="6" t="s">
        <v>49</v>
      </c>
      <c r="AI24" s="6"/>
      <c r="AJ24" s="6"/>
      <c r="AK24" s="6"/>
      <c r="AL24" s="6" t="s">
        <v>49</v>
      </c>
      <c r="AM24" s="6" t="s">
        <v>49</v>
      </c>
      <c r="AN24" s="6"/>
      <c r="AO24" s="6"/>
      <c r="AP24" s="6"/>
      <c r="AQ24" s="6" t="s">
        <v>49</v>
      </c>
      <c r="AR24" s="6"/>
      <c r="AT24" s="26" t="s">
        <v>29</v>
      </c>
      <c r="AU24" s="32">
        <v>500</v>
      </c>
      <c r="AV24" s="35">
        <f t="shared" si="3"/>
        <v>0</v>
      </c>
      <c r="AW24" s="25">
        <f t="shared" si="10"/>
        <v>500</v>
      </c>
      <c r="AX24" s="12"/>
      <c r="AY24" s="6" t="s">
        <v>49</v>
      </c>
      <c r="AZ24" s="6"/>
      <c r="BA24" s="6"/>
      <c r="BB24" s="6"/>
      <c r="BC24" s="6" t="s">
        <v>49</v>
      </c>
      <c r="BD24" s="6" t="s">
        <v>49</v>
      </c>
      <c r="BE24" s="6"/>
      <c r="BF24" s="6"/>
      <c r="BG24" s="6"/>
      <c r="BH24" s="6" t="s">
        <v>49</v>
      </c>
      <c r="BI24" s="6"/>
      <c r="BK24" s="26" t="s">
        <v>29</v>
      </c>
      <c r="BL24" s="32">
        <v>500</v>
      </c>
      <c r="BM24" s="35">
        <f t="shared" si="8"/>
        <v>414.56</v>
      </c>
      <c r="BN24" s="25">
        <f t="shared" si="9"/>
        <v>85.44</v>
      </c>
      <c r="BO24" s="12"/>
      <c r="BP24" s="6">
        <v>35</v>
      </c>
      <c r="BQ24" s="6"/>
      <c r="BR24" s="6"/>
      <c r="BS24" s="6"/>
      <c r="BT24" s="6">
        <v>142.08000000000001</v>
      </c>
      <c r="BU24" s="6">
        <v>15</v>
      </c>
      <c r="BV24" s="6"/>
      <c r="BW24" s="6"/>
      <c r="BX24" s="6"/>
      <c r="BY24" s="6">
        <v>222.48</v>
      </c>
      <c r="BZ24" s="6"/>
    </row>
    <row r="25" spans="1:78" x14ac:dyDescent="0.25">
      <c r="A25" s="48" t="s">
        <v>76</v>
      </c>
      <c r="B25" s="32">
        <v>3000</v>
      </c>
      <c r="C25" s="35">
        <f t="shared" si="5"/>
        <v>773.88</v>
      </c>
      <c r="D25" s="25">
        <f t="shared" si="0"/>
        <v>2226.12</v>
      </c>
      <c r="E25" s="12">
        <v>155.94</v>
      </c>
      <c r="F25" s="6">
        <v>8.4</v>
      </c>
      <c r="G25" s="6">
        <v>61.8</v>
      </c>
      <c r="H25" s="6">
        <v>40.200000000000003</v>
      </c>
      <c r="I25" s="6">
        <v>299.64000000000004</v>
      </c>
      <c r="J25" s="6">
        <v>207.9</v>
      </c>
      <c r="L25" s="26" t="s">
        <v>30</v>
      </c>
      <c r="M25" s="32">
        <v>3000</v>
      </c>
      <c r="N25" s="35">
        <f t="shared" si="6"/>
        <v>1043.5700000000002</v>
      </c>
      <c r="O25" s="25">
        <f t="shared" si="1"/>
        <v>1956.4299999999998</v>
      </c>
      <c r="P25" s="12" t="s">
        <v>49</v>
      </c>
      <c r="Q25" s="6">
        <v>19.2</v>
      </c>
      <c r="R25" s="6" t="s">
        <v>49</v>
      </c>
      <c r="S25" s="6" t="s">
        <v>49</v>
      </c>
      <c r="T25" s="6" t="s">
        <v>49</v>
      </c>
      <c r="U25" s="6" t="s">
        <v>49</v>
      </c>
      <c r="V25" s="6" t="s">
        <v>49</v>
      </c>
      <c r="W25" s="6" t="s">
        <v>49</v>
      </c>
      <c r="X25" s="6">
        <v>55.8</v>
      </c>
      <c r="Y25" s="6">
        <v>314.45</v>
      </c>
      <c r="Z25" s="6">
        <v>107.4</v>
      </c>
      <c r="AA25" s="6">
        <v>546.72</v>
      </c>
      <c r="AC25" s="26" t="s">
        <v>30</v>
      </c>
      <c r="AD25" s="32">
        <v>3000</v>
      </c>
      <c r="AE25" s="35">
        <f>SUM(AG25:AR25)</f>
        <v>77.400000000000006</v>
      </c>
      <c r="AF25" s="25">
        <f t="shared" si="2"/>
        <v>2922.6</v>
      </c>
      <c r="AG25" s="12" t="s">
        <v>49</v>
      </c>
      <c r="AH25" s="6" t="s">
        <v>49</v>
      </c>
      <c r="AI25" s="6" t="s">
        <v>49</v>
      </c>
      <c r="AJ25" s="6" t="s">
        <v>49</v>
      </c>
      <c r="AK25" s="6" t="s">
        <v>49</v>
      </c>
      <c r="AL25" s="6">
        <v>58.2</v>
      </c>
      <c r="AM25" s="6">
        <v>19.2</v>
      </c>
      <c r="AN25" s="6" t="s">
        <v>49</v>
      </c>
      <c r="AO25" s="6" t="s">
        <v>49</v>
      </c>
      <c r="AP25" s="6" t="s">
        <v>49</v>
      </c>
      <c r="AQ25" s="6" t="s">
        <v>49</v>
      </c>
      <c r="AR25" s="6" t="s">
        <v>49</v>
      </c>
      <c r="AT25" s="26" t="s">
        <v>30</v>
      </c>
      <c r="AU25" s="32">
        <v>3000</v>
      </c>
      <c r="AV25" s="35">
        <f t="shared" si="3"/>
        <v>521.22</v>
      </c>
      <c r="AW25" s="25">
        <f t="shared" si="10"/>
        <v>2478.7799999999997</v>
      </c>
      <c r="AX25" s="12">
        <v>45.6</v>
      </c>
      <c r="AY25" s="6">
        <v>221.16</v>
      </c>
      <c r="AZ25" s="6">
        <v>146.34</v>
      </c>
      <c r="BA25" s="6">
        <v>18</v>
      </c>
      <c r="BB25" s="6">
        <v>66.900000000000006</v>
      </c>
      <c r="BC25" s="6">
        <v>23.22</v>
      </c>
      <c r="BD25" s="6" t="s">
        <v>49</v>
      </c>
      <c r="BE25" s="6" t="s">
        <v>49</v>
      </c>
      <c r="BF25" s="6" t="s">
        <v>49</v>
      </c>
      <c r="BG25" s="6" t="s">
        <v>49</v>
      </c>
      <c r="BH25" s="6" t="s">
        <v>49</v>
      </c>
      <c r="BI25" s="6" t="s">
        <v>49</v>
      </c>
      <c r="BK25" s="26" t="s">
        <v>30</v>
      </c>
      <c r="BL25" s="32">
        <v>3800</v>
      </c>
      <c r="BM25" s="35">
        <f t="shared" si="8"/>
        <v>2770.26</v>
      </c>
      <c r="BN25" s="25">
        <f t="shared" si="9"/>
        <v>1029.7399999999998</v>
      </c>
      <c r="BO25" s="12">
        <v>94.38</v>
      </c>
      <c r="BP25" s="6"/>
      <c r="BQ25" s="6">
        <v>309.51</v>
      </c>
      <c r="BR25" s="6">
        <v>48.72</v>
      </c>
      <c r="BS25" s="6">
        <v>303.3</v>
      </c>
      <c r="BT25" s="6">
        <v>348.76</v>
      </c>
      <c r="BU25" s="6">
        <v>18.600000000000001</v>
      </c>
      <c r="BV25" s="6">
        <v>192.21</v>
      </c>
      <c r="BW25" s="6">
        <v>177.9</v>
      </c>
      <c r="BX25" s="6">
        <v>177.66</v>
      </c>
      <c r="BY25" s="6">
        <v>204.23</v>
      </c>
      <c r="BZ25" s="6">
        <v>894.99</v>
      </c>
    </row>
    <row r="26" spans="1:78" x14ac:dyDescent="0.25">
      <c r="A26" s="26" t="s">
        <v>60</v>
      </c>
      <c r="B26" s="32">
        <v>100</v>
      </c>
      <c r="C26" s="35">
        <f t="shared" si="5"/>
        <v>17</v>
      </c>
      <c r="D26" s="25">
        <f t="shared" si="0"/>
        <v>83</v>
      </c>
      <c r="E26" s="12">
        <v>0</v>
      </c>
      <c r="F26" s="6">
        <v>0</v>
      </c>
      <c r="G26" s="6">
        <v>0</v>
      </c>
      <c r="H26" s="6">
        <v>0</v>
      </c>
      <c r="I26" s="6">
        <v>17</v>
      </c>
      <c r="J26" s="6">
        <v>0</v>
      </c>
      <c r="L26" s="26" t="s">
        <v>60</v>
      </c>
      <c r="M26" s="32">
        <v>100</v>
      </c>
      <c r="N26" s="35">
        <f t="shared" si="6"/>
        <v>13.12</v>
      </c>
      <c r="O26" s="25">
        <f t="shared" si="1"/>
        <v>86.88</v>
      </c>
      <c r="P26" s="12">
        <v>13.12</v>
      </c>
      <c r="Q26" s="6" t="s">
        <v>73</v>
      </c>
      <c r="R26" s="6" t="s">
        <v>49</v>
      </c>
      <c r="S26" s="6"/>
      <c r="T26" s="6"/>
      <c r="U26" s="6"/>
      <c r="V26" s="6" t="s">
        <v>49</v>
      </c>
      <c r="W26" s="6"/>
      <c r="X26" s="6"/>
      <c r="Y26" s="6"/>
      <c r="Z26" s="6"/>
      <c r="AA26" s="6" t="s">
        <v>49</v>
      </c>
      <c r="AC26" s="26" t="s">
        <v>60</v>
      </c>
      <c r="AD26" s="32">
        <v>100</v>
      </c>
      <c r="AE26" s="35">
        <f t="shared" si="11"/>
        <v>0</v>
      </c>
      <c r="AF26" s="25">
        <f t="shared" si="2"/>
        <v>100</v>
      </c>
      <c r="AG26" s="12"/>
      <c r="AH26" s="6"/>
      <c r="AI26" s="6" t="s">
        <v>49</v>
      </c>
      <c r="AJ26" s="6"/>
      <c r="AK26" s="6"/>
      <c r="AL26" s="6"/>
      <c r="AM26" s="6" t="s">
        <v>49</v>
      </c>
      <c r="AN26" s="6"/>
      <c r="AO26" s="6"/>
      <c r="AP26" s="6"/>
      <c r="AQ26" s="6"/>
      <c r="AR26" s="6" t="s">
        <v>49</v>
      </c>
      <c r="AT26" s="26" t="s">
        <v>66</v>
      </c>
      <c r="AU26" s="32">
        <v>100</v>
      </c>
      <c r="AV26" s="35">
        <f t="shared" si="3"/>
        <v>15</v>
      </c>
      <c r="AW26" s="25">
        <f t="shared" si="10"/>
        <v>85</v>
      </c>
      <c r="AX26" s="12"/>
      <c r="AY26" s="6"/>
      <c r="AZ26" s="6" t="s">
        <v>49</v>
      </c>
      <c r="BA26" s="6"/>
      <c r="BB26" s="6"/>
      <c r="BC26" s="6"/>
      <c r="BD26" s="6">
        <v>15</v>
      </c>
      <c r="BE26" s="6"/>
      <c r="BF26" s="6"/>
      <c r="BG26" s="6"/>
      <c r="BH26" s="6"/>
      <c r="BI26" s="6" t="s">
        <v>49</v>
      </c>
      <c r="BK26" s="26" t="s">
        <v>60</v>
      </c>
      <c r="BL26" s="32">
        <v>100</v>
      </c>
      <c r="BM26" s="35">
        <f t="shared" si="8"/>
        <v>34.590000000000003</v>
      </c>
      <c r="BN26" s="25">
        <f t="shared" si="9"/>
        <v>65.41</v>
      </c>
      <c r="BO26" s="12"/>
      <c r="BP26" s="6"/>
      <c r="BQ26" s="6">
        <v>26.16</v>
      </c>
      <c r="BR26" s="6"/>
      <c r="BS26" s="6"/>
      <c r="BT26" s="6"/>
      <c r="BU26" s="6"/>
      <c r="BV26" s="6"/>
      <c r="BW26" s="6"/>
      <c r="BX26" s="6"/>
      <c r="BY26" s="6"/>
      <c r="BZ26" s="6">
        <v>8.43</v>
      </c>
    </row>
    <row r="27" spans="1:78" x14ac:dyDescent="0.25">
      <c r="A27" s="48" t="s">
        <v>77</v>
      </c>
      <c r="B27" s="32">
        <v>3900</v>
      </c>
      <c r="C27" s="35">
        <f t="shared" si="5"/>
        <v>0</v>
      </c>
      <c r="D27" s="25">
        <f t="shared" si="0"/>
        <v>3900</v>
      </c>
      <c r="E27" s="12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L27" s="26" t="s">
        <v>31</v>
      </c>
      <c r="M27" s="32">
        <v>3600</v>
      </c>
      <c r="N27" s="35">
        <f t="shared" si="6"/>
        <v>0</v>
      </c>
      <c r="O27" s="25">
        <f t="shared" si="1"/>
        <v>3600</v>
      </c>
      <c r="P27" s="12"/>
      <c r="Q27" s="6" t="s">
        <v>49</v>
      </c>
      <c r="R27" s="6" t="s">
        <v>49</v>
      </c>
      <c r="S27" s="6" t="s">
        <v>49</v>
      </c>
      <c r="T27" s="6" t="s">
        <v>49</v>
      </c>
      <c r="U27" s="6"/>
      <c r="V27" s="6"/>
      <c r="W27" s="6"/>
      <c r="X27" s="6"/>
      <c r="Y27" s="6"/>
      <c r="Z27" s="6"/>
      <c r="AA27" s="6"/>
      <c r="AC27" s="26" t="s">
        <v>31</v>
      </c>
      <c r="AD27" s="32">
        <v>3600</v>
      </c>
      <c r="AE27" s="35">
        <f t="shared" si="11"/>
        <v>0</v>
      </c>
      <c r="AF27" s="25">
        <f t="shared" si="2"/>
        <v>3600</v>
      </c>
      <c r="AG27" s="12"/>
      <c r="AH27" s="6" t="s">
        <v>49</v>
      </c>
      <c r="AI27" s="6" t="s">
        <v>49</v>
      </c>
      <c r="AJ27" s="6" t="s">
        <v>49</v>
      </c>
      <c r="AK27" s="6" t="s">
        <v>49</v>
      </c>
      <c r="AL27" s="6"/>
      <c r="AM27" s="6"/>
      <c r="AN27" s="6"/>
      <c r="AO27" s="6"/>
      <c r="AP27" s="6"/>
      <c r="AQ27" s="6"/>
      <c r="AR27" s="6"/>
      <c r="AT27" s="26" t="s">
        <v>31</v>
      </c>
      <c r="AU27" s="32">
        <v>3300</v>
      </c>
      <c r="AV27" s="35">
        <f t="shared" si="3"/>
        <v>0</v>
      </c>
      <c r="AW27" s="25">
        <f t="shared" si="10"/>
        <v>3300</v>
      </c>
      <c r="AX27" s="12"/>
      <c r="AY27" s="6">
        <v>310</v>
      </c>
      <c r="AZ27" s="6" t="s">
        <v>49</v>
      </c>
      <c r="BA27" s="6">
        <v>-310</v>
      </c>
      <c r="BB27" s="6" t="s">
        <v>49</v>
      </c>
      <c r="BC27" s="6"/>
      <c r="BD27" s="6"/>
      <c r="BE27" s="6"/>
      <c r="BF27" s="6"/>
      <c r="BG27" s="6"/>
      <c r="BH27" s="6"/>
      <c r="BI27" s="6"/>
      <c r="BK27" s="26" t="s">
        <v>31</v>
      </c>
      <c r="BL27" s="32">
        <v>3300</v>
      </c>
      <c r="BM27" s="35">
        <f t="shared" si="8"/>
        <v>1318.1499999999999</v>
      </c>
      <c r="BN27" s="25">
        <f t="shared" si="9"/>
        <v>1981.8500000000001</v>
      </c>
      <c r="BO27" s="12"/>
      <c r="BP27" s="6"/>
      <c r="BQ27" s="6">
        <v>1049.8599999999999</v>
      </c>
      <c r="BR27" s="6">
        <v>72.040000000000006</v>
      </c>
      <c r="BS27" s="6">
        <v>196.25</v>
      </c>
      <c r="BT27" s="6"/>
      <c r="BU27" s="6"/>
      <c r="BV27" s="6"/>
      <c r="BW27" s="6"/>
      <c r="BX27" s="6"/>
      <c r="BY27" s="6"/>
      <c r="BZ27" s="6"/>
    </row>
    <row r="28" spans="1:78" x14ac:dyDescent="0.25">
      <c r="A28" s="48" t="s">
        <v>78</v>
      </c>
      <c r="B28" s="32">
        <v>1900</v>
      </c>
      <c r="C28" s="35">
        <f t="shared" si="5"/>
        <v>346</v>
      </c>
      <c r="D28" s="25">
        <f t="shared" si="0"/>
        <v>1554</v>
      </c>
      <c r="E28" s="12">
        <v>0</v>
      </c>
      <c r="F28" s="6">
        <v>0</v>
      </c>
      <c r="G28" s="6">
        <v>0</v>
      </c>
      <c r="H28" s="6">
        <v>0</v>
      </c>
      <c r="I28" s="6">
        <v>346</v>
      </c>
      <c r="J28" s="6">
        <v>0</v>
      </c>
      <c r="L28" s="26" t="s">
        <v>32</v>
      </c>
      <c r="M28" s="32">
        <v>1500</v>
      </c>
      <c r="N28" s="35">
        <f t="shared" si="6"/>
        <v>512</v>
      </c>
      <c r="O28" s="25">
        <f t="shared" si="1"/>
        <v>988</v>
      </c>
      <c r="P28" s="12">
        <v>191</v>
      </c>
      <c r="Q28" s="6" t="s">
        <v>49</v>
      </c>
      <c r="R28" s="6">
        <v>107</v>
      </c>
      <c r="S28" s="6">
        <v>107</v>
      </c>
      <c r="T28" s="6"/>
      <c r="U28" s="6" t="s">
        <v>49</v>
      </c>
      <c r="V28" s="6"/>
      <c r="W28" s="6"/>
      <c r="X28" s="6" t="s">
        <v>49</v>
      </c>
      <c r="Y28" s="6" t="s">
        <v>49</v>
      </c>
      <c r="Z28" s="6"/>
      <c r="AA28" s="6">
        <v>107</v>
      </c>
      <c r="AC28" s="26" t="s">
        <v>32</v>
      </c>
      <c r="AD28" s="32">
        <v>1500</v>
      </c>
      <c r="AE28" s="35">
        <f t="shared" si="11"/>
        <v>877</v>
      </c>
      <c r="AF28" s="25">
        <f t="shared" si="2"/>
        <v>623</v>
      </c>
      <c r="AG28" s="12"/>
      <c r="AH28" s="6">
        <v>65</v>
      </c>
      <c r="AI28" s="6" t="s">
        <v>49</v>
      </c>
      <c r="AJ28" s="6">
        <v>294</v>
      </c>
      <c r="AK28" s="6">
        <v>65</v>
      </c>
      <c r="AL28" s="6">
        <v>172</v>
      </c>
      <c r="AM28" s="6"/>
      <c r="AN28" s="6"/>
      <c r="AO28" s="6" t="s">
        <v>49</v>
      </c>
      <c r="AP28" s="6">
        <v>104</v>
      </c>
      <c r="AQ28" s="6">
        <v>107</v>
      </c>
      <c r="AR28" s="6">
        <v>70</v>
      </c>
      <c r="AT28" s="26" t="s">
        <v>32</v>
      </c>
      <c r="AU28" s="32">
        <v>1900</v>
      </c>
      <c r="AV28" s="35">
        <f t="shared" si="3"/>
        <v>540</v>
      </c>
      <c r="AW28" s="25">
        <f t="shared" si="10"/>
        <v>1360</v>
      </c>
      <c r="AX28" s="12"/>
      <c r="AY28" s="6">
        <v>280</v>
      </c>
      <c r="AZ28" s="6" t="s">
        <v>49</v>
      </c>
      <c r="BA28" s="6">
        <v>153</v>
      </c>
      <c r="BB28" s="6"/>
      <c r="BC28" s="6" t="s">
        <v>49</v>
      </c>
      <c r="BD28" s="6"/>
      <c r="BE28" s="6"/>
      <c r="BF28" s="6">
        <v>107</v>
      </c>
      <c r="BG28" s="6" t="s">
        <v>49</v>
      </c>
      <c r="BH28" s="6"/>
      <c r="BI28" s="6"/>
      <c r="BK28" s="26" t="s">
        <v>32</v>
      </c>
      <c r="BL28" s="32">
        <v>1900</v>
      </c>
      <c r="BM28" s="35">
        <f t="shared" si="8"/>
        <v>982</v>
      </c>
      <c r="BN28" s="25">
        <f t="shared" si="9"/>
        <v>918</v>
      </c>
      <c r="BO28" s="12"/>
      <c r="BP28" s="6"/>
      <c r="BQ28" s="6">
        <v>65</v>
      </c>
      <c r="BR28" s="6"/>
      <c r="BS28" s="6"/>
      <c r="BT28" s="6">
        <v>322</v>
      </c>
      <c r="BU28" s="6"/>
      <c r="BV28" s="6"/>
      <c r="BW28" s="6"/>
      <c r="BX28" s="6">
        <v>595</v>
      </c>
      <c r="BY28" s="6"/>
      <c r="BZ28" s="6"/>
    </row>
    <row r="29" spans="1:78" x14ac:dyDescent="0.25">
      <c r="A29" s="26" t="s">
        <v>61</v>
      </c>
      <c r="B29" s="32">
        <v>6000</v>
      </c>
      <c r="C29" s="35">
        <f t="shared" si="5"/>
        <v>3473.67</v>
      </c>
      <c r="D29" s="25">
        <f t="shared" si="0"/>
        <v>2526.33</v>
      </c>
      <c r="E29" s="12">
        <v>106.39</v>
      </c>
      <c r="F29" s="6">
        <v>249.42</v>
      </c>
      <c r="G29" s="6">
        <v>1798.5</v>
      </c>
      <c r="H29" s="6">
        <v>1319.3600000000001</v>
      </c>
      <c r="I29" s="6">
        <v>0</v>
      </c>
      <c r="J29" s="6">
        <v>0</v>
      </c>
      <c r="L29" s="26" t="s">
        <v>61</v>
      </c>
      <c r="M29" s="32">
        <v>6000</v>
      </c>
      <c r="N29" s="35">
        <f t="shared" si="6"/>
        <v>1801.4499999999998</v>
      </c>
      <c r="O29" s="25">
        <f t="shared" si="1"/>
        <v>4198.55</v>
      </c>
      <c r="P29" s="12"/>
      <c r="Q29" s="6" t="s">
        <v>49</v>
      </c>
      <c r="R29" s="6" t="s">
        <v>49</v>
      </c>
      <c r="S29" s="6" t="s">
        <v>49</v>
      </c>
      <c r="T29" s="6" t="s">
        <v>49</v>
      </c>
      <c r="U29" s="6" t="s">
        <v>49</v>
      </c>
      <c r="V29" s="6" t="s">
        <v>49</v>
      </c>
      <c r="W29" s="6"/>
      <c r="X29" s="6"/>
      <c r="Y29" s="6">
        <v>1307.33</v>
      </c>
      <c r="Z29" s="6">
        <v>494.12</v>
      </c>
      <c r="AA29" s="6" t="s">
        <v>49</v>
      </c>
      <c r="AC29" s="26" t="s">
        <v>61</v>
      </c>
      <c r="AD29" s="32">
        <v>6000</v>
      </c>
      <c r="AE29" s="35">
        <f>SUM(AG29:AR29)</f>
        <v>5588.4900000000007</v>
      </c>
      <c r="AF29" s="25">
        <f t="shared" si="2"/>
        <v>411.50999999999931</v>
      </c>
      <c r="AG29" s="12"/>
      <c r="AH29" s="6" t="s">
        <v>49</v>
      </c>
      <c r="AI29" s="6" t="s">
        <v>49</v>
      </c>
      <c r="AJ29" s="6" t="s">
        <v>49</v>
      </c>
      <c r="AK29" s="6" t="s">
        <v>49</v>
      </c>
      <c r="AL29" s="6">
        <v>415.25</v>
      </c>
      <c r="AM29" s="6" t="s">
        <v>49</v>
      </c>
      <c r="AN29" s="6">
        <v>587.71</v>
      </c>
      <c r="AO29" s="6">
        <v>324.88</v>
      </c>
      <c r="AP29" s="6"/>
      <c r="AQ29" s="6">
        <v>4086.35</v>
      </c>
      <c r="AR29" s="6">
        <v>174.3</v>
      </c>
      <c r="AT29" s="26" t="s">
        <v>61</v>
      </c>
      <c r="AU29" s="32">
        <v>6700</v>
      </c>
      <c r="AV29" s="35">
        <f t="shared" si="3"/>
        <v>5961.3899999999994</v>
      </c>
      <c r="AW29" s="25">
        <f t="shared" si="10"/>
        <v>738.61000000000058</v>
      </c>
      <c r="AX29" s="12"/>
      <c r="AY29" s="6">
        <v>2471.89</v>
      </c>
      <c r="AZ29" s="6">
        <v>-296.25</v>
      </c>
      <c r="BA29" s="6" t="s">
        <v>49</v>
      </c>
      <c r="BB29" s="6">
        <f>SUM(1869.64-450)</f>
        <v>1419.64</v>
      </c>
      <c r="BC29" s="6">
        <v>725.25</v>
      </c>
      <c r="BD29" s="6">
        <v>617.9</v>
      </c>
      <c r="BE29" s="6"/>
      <c r="BF29" s="6"/>
      <c r="BG29" s="6"/>
      <c r="BH29" s="6" t="s">
        <v>49</v>
      </c>
      <c r="BI29" s="6">
        <v>1022.96</v>
      </c>
      <c r="BK29" s="26" t="s">
        <v>61</v>
      </c>
      <c r="BL29" s="32">
        <v>6489.87</v>
      </c>
      <c r="BM29" s="35">
        <f t="shared" si="8"/>
        <v>6107.97</v>
      </c>
      <c r="BN29" s="25">
        <f t="shared" si="9"/>
        <v>381.89999999999964</v>
      </c>
      <c r="BO29" s="12"/>
      <c r="BP29" s="6"/>
      <c r="BQ29" s="6">
        <v>2338.5700000000002</v>
      </c>
      <c r="BR29" s="6">
        <v>1805.3</v>
      </c>
      <c r="BS29" s="6">
        <v>1708</v>
      </c>
      <c r="BT29" s="6"/>
      <c r="BU29" s="6"/>
      <c r="BV29" s="6"/>
      <c r="BW29" s="6"/>
      <c r="BX29" s="6"/>
      <c r="BY29" s="6">
        <v>256.10000000000002</v>
      </c>
      <c r="BZ29" s="6"/>
    </row>
    <row r="30" spans="1:78" x14ac:dyDescent="0.25">
      <c r="A30" s="26" t="s">
        <v>33</v>
      </c>
      <c r="B30" s="32">
        <v>75</v>
      </c>
      <c r="C30" s="35">
        <f t="shared" si="5"/>
        <v>0</v>
      </c>
      <c r="D30" s="25">
        <f t="shared" si="0"/>
        <v>75</v>
      </c>
      <c r="E30" s="12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L30" s="26" t="s">
        <v>33</v>
      </c>
      <c r="M30" s="32">
        <v>75</v>
      </c>
      <c r="N30" s="35">
        <f t="shared" si="6"/>
        <v>22.310000000000002</v>
      </c>
      <c r="O30" s="25">
        <f t="shared" si="1"/>
        <v>52.69</v>
      </c>
      <c r="P30" s="12"/>
      <c r="Q30" s="6" t="s">
        <v>49</v>
      </c>
      <c r="R30" s="6"/>
      <c r="S30" s="6"/>
      <c r="T30" s="6"/>
      <c r="U30" s="6">
        <v>11.31</v>
      </c>
      <c r="V30" s="6"/>
      <c r="W30" s="6"/>
      <c r="X30" s="6"/>
      <c r="Y30" s="6"/>
      <c r="Z30" s="6"/>
      <c r="AA30" s="6">
        <v>11</v>
      </c>
      <c r="AC30" s="26" t="s">
        <v>33</v>
      </c>
      <c r="AD30" s="32">
        <v>75</v>
      </c>
      <c r="AE30" s="35">
        <f t="shared" si="11"/>
        <v>0</v>
      </c>
      <c r="AF30" s="25">
        <f t="shared" si="2"/>
        <v>75</v>
      </c>
      <c r="AG30" s="12"/>
      <c r="AH30" s="6" t="s">
        <v>49</v>
      </c>
      <c r="AI30" s="6"/>
      <c r="AJ30" s="6"/>
      <c r="AK30" s="6"/>
      <c r="AL30" s="6"/>
      <c r="AM30" s="6"/>
      <c r="AN30" s="6"/>
      <c r="AO30" s="6"/>
      <c r="AP30" s="6"/>
      <c r="AQ30" s="6"/>
      <c r="AR30" s="6" t="s">
        <v>49</v>
      </c>
      <c r="AT30" s="26" t="s">
        <v>33</v>
      </c>
      <c r="AU30" s="32">
        <v>50</v>
      </c>
      <c r="AV30" s="35">
        <f t="shared" si="3"/>
        <v>9.7199999999999989</v>
      </c>
      <c r="AW30" s="25">
        <f t="shared" si="10"/>
        <v>40.28</v>
      </c>
      <c r="AX30" s="12"/>
      <c r="AY30" s="6">
        <v>5.5</v>
      </c>
      <c r="AZ30" s="6"/>
      <c r="BA30" s="6"/>
      <c r="BB30" s="6"/>
      <c r="BC30" s="6"/>
      <c r="BD30" s="6"/>
      <c r="BE30" s="6"/>
      <c r="BF30" s="6"/>
      <c r="BG30" s="6"/>
      <c r="BH30" s="6"/>
      <c r="BI30" s="6">
        <v>4.22</v>
      </c>
      <c r="BK30" s="26" t="s">
        <v>33</v>
      </c>
      <c r="BL30" s="32">
        <v>100</v>
      </c>
      <c r="BM30" s="35">
        <f t="shared" si="8"/>
        <v>8.43</v>
      </c>
      <c r="BN30" s="25">
        <f t="shared" si="9"/>
        <v>91.57</v>
      </c>
      <c r="BO30" s="12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>
        <v>8.43</v>
      </c>
    </row>
    <row r="31" spans="1:78" x14ac:dyDescent="0.25">
      <c r="A31" s="26" t="s">
        <v>34</v>
      </c>
      <c r="B31" s="32">
        <v>100</v>
      </c>
      <c r="C31" s="35">
        <f t="shared" si="5"/>
        <v>8.5</v>
      </c>
      <c r="D31" s="25">
        <f t="shared" si="0"/>
        <v>91.5</v>
      </c>
      <c r="E31" s="12">
        <v>0</v>
      </c>
      <c r="F31" s="6">
        <v>0</v>
      </c>
      <c r="G31" s="6">
        <v>0</v>
      </c>
      <c r="H31" s="6">
        <v>0</v>
      </c>
      <c r="I31" s="6">
        <v>8.5</v>
      </c>
      <c r="J31" s="6">
        <v>0</v>
      </c>
      <c r="L31" s="26" t="s">
        <v>34</v>
      </c>
      <c r="M31" s="32">
        <v>100</v>
      </c>
      <c r="N31" s="35">
        <f t="shared" si="6"/>
        <v>0</v>
      </c>
      <c r="O31" s="25">
        <f t="shared" si="1"/>
        <v>100</v>
      </c>
      <c r="P31" s="12"/>
      <c r="Q31" s="6"/>
      <c r="R31" s="6" t="s">
        <v>49</v>
      </c>
      <c r="S31" s="6"/>
      <c r="T31" s="6"/>
      <c r="U31" s="6"/>
      <c r="V31" s="6"/>
      <c r="W31" s="6"/>
      <c r="X31" s="6"/>
      <c r="Y31" s="6"/>
      <c r="Z31" s="6"/>
      <c r="AA31" s="6" t="s">
        <v>49</v>
      </c>
      <c r="AC31" s="26" t="s">
        <v>34</v>
      </c>
      <c r="AD31" s="32">
        <v>50</v>
      </c>
      <c r="AE31" s="35">
        <f t="shared" si="11"/>
        <v>0</v>
      </c>
      <c r="AF31" s="25">
        <f t="shared" si="2"/>
        <v>50</v>
      </c>
      <c r="AG31" s="12"/>
      <c r="AH31" s="6"/>
      <c r="AI31" s="6" t="s">
        <v>49</v>
      </c>
      <c r="AJ31" s="6"/>
      <c r="AK31" s="6"/>
      <c r="AL31" s="6"/>
      <c r="AM31" s="6"/>
      <c r="AN31" s="6"/>
      <c r="AO31" s="6"/>
      <c r="AP31" s="6"/>
      <c r="AQ31" s="6"/>
      <c r="AR31" s="6" t="s">
        <v>49</v>
      </c>
      <c r="AT31" s="26" t="s">
        <v>34</v>
      </c>
      <c r="AU31" s="32">
        <v>50</v>
      </c>
      <c r="AV31" s="35">
        <f t="shared" si="3"/>
        <v>10.25</v>
      </c>
      <c r="AW31" s="25">
        <f t="shared" si="10"/>
        <v>39.75</v>
      </c>
      <c r="AX31" s="12"/>
      <c r="AY31" s="6"/>
      <c r="AZ31" s="6">
        <v>10.25</v>
      </c>
      <c r="BA31" s="6"/>
      <c r="BB31" s="6"/>
      <c r="BC31" s="6"/>
      <c r="BD31" s="6"/>
      <c r="BE31" s="6"/>
      <c r="BF31" s="6"/>
      <c r="BG31" s="6"/>
      <c r="BH31" s="6"/>
      <c r="BI31" s="6" t="s">
        <v>49</v>
      </c>
      <c r="BK31" s="26" t="s">
        <v>34</v>
      </c>
      <c r="BL31" s="32">
        <v>100</v>
      </c>
      <c r="BM31" s="35">
        <f t="shared" si="8"/>
        <v>9.75</v>
      </c>
      <c r="BN31" s="25">
        <f t="shared" si="9"/>
        <v>90.25</v>
      </c>
      <c r="BO31" s="12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>
        <v>9.75</v>
      </c>
    </row>
    <row r="32" spans="1:78" x14ac:dyDescent="0.25">
      <c r="A32" s="26" t="s">
        <v>35</v>
      </c>
      <c r="B32" s="32">
        <v>500</v>
      </c>
      <c r="C32" s="35">
        <f t="shared" si="5"/>
        <v>0</v>
      </c>
      <c r="D32" s="25">
        <f t="shared" si="0"/>
        <v>500</v>
      </c>
      <c r="E32" s="12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L32" s="26" t="s">
        <v>35</v>
      </c>
      <c r="M32" s="32">
        <v>500</v>
      </c>
      <c r="N32" s="35">
        <f t="shared" si="6"/>
        <v>0</v>
      </c>
      <c r="O32" s="25">
        <f t="shared" si="1"/>
        <v>500</v>
      </c>
      <c r="P32" s="12"/>
      <c r="Q32" s="6"/>
      <c r="R32" s="6"/>
      <c r="S32" s="6"/>
      <c r="T32" s="6" t="s">
        <v>49</v>
      </c>
      <c r="U32" s="6"/>
      <c r="V32" s="6" t="s">
        <v>49</v>
      </c>
      <c r="W32" s="6" t="s">
        <v>49</v>
      </c>
      <c r="X32" s="6"/>
      <c r="Y32" s="6" t="s">
        <v>49</v>
      </c>
      <c r="Z32" s="6"/>
      <c r="AA32" s="6"/>
      <c r="AC32" s="26" t="s">
        <v>35</v>
      </c>
      <c r="AD32" s="32">
        <v>500</v>
      </c>
      <c r="AE32" s="35">
        <f t="shared" si="11"/>
        <v>0</v>
      </c>
      <c r="AF32" s="25">
        <f t="shared" si="2"/>
        <v>500</v>
      </c>
      <c r="AG32" s="12"/>
      <c r="AH32" s="6"/>
      <c r="AI32" s="6"/>
      <c r="AJ32" s="6"/>
      <c r="AK32" s="6" t="s">
        <v>49</v>
      </c>
      <c r="AL32" s="6"/>
      <c r="AM32" s="6" t="s">
        <v>49</v>
      </c>
      <c r="AN32" s="6" t="s">
        <v>49</v>
      </c>
      <c r="AO32" s="6"/>
      <c r="AP32" s="6" t="s">
        <v>49</v>
      </c>
      <c r="AQ32" s="6"/>
      <c r="AR32" s="6"/>
      <c r="AT32" s="26" t="s">
        <v>35</v>
      </c>
      <c r="AU32" s="32">
        <v>500</v>
      </c>
      <c r="AV32" s="35">
        <f t="shared" si="3"/>
        <v>0</v>
      </c>
      <c r="AW32" s="25">
        <f t="shared" si="10"/>
        <v>500</v>
      </c>
      <c r="AX32" s="12"/>
      <c r="AY32" s="6"/>
      <c r="AZ32" s="6"/>
      <c r="BA32" s="6"/>
      <c r="BB32" s="6" t="s">
        <v>49</v>
      </c>
      <c r="BC32" s="6"/>
      <c r="BD32" s="6" t="s">
        <v>49</v>
      </c>
      <c r="BE32" s="6" t="s">
        <v>49</v>
      </c>
      <c r="BF32" s="6"/>
      <c r="BG32" s="6" t="s">
        <v>49</v>
      </c>
      <c r="BH32" s="6"/>
      <c r="BI32" s="6"/>
      <c r="BK32" s="26" t="s">
        <v>35</v>
      </c>
      <c r="BL32" s="32">
        <v>500</v>
      </c>
      <c r="BM32" s="35">
        <f t="shared" si="8"/>
        <v>149.10000000000002</v>
      </c>
      <c r="BN32" s="25">
        <f t="shared" si="9"/>
        <v>350.9</v>
      </c>
      <c r="BO32" s="12"/>
      <c r="BP32" s="6"/>
      <c r="BQ32" s="6"/>
      <c r="BR32" s="6"/>
      <c r="BS32" s="6">
        <v>34.200000000000003</v>
      </c>
      <c r="BT32" s="6"/>
      <c r="BU32" s="6">
        <v>9</v>
      </c>
      <c r="BV32" s="6">
        <v>50.7</v>
      </c>
      <c r="BW32" s="6"/>
      <c r="BX32" s="6">
        <v>55.2</v>
      </c>
      <c r="BY32" s="6"/>
      <c r="BZ32" s="6"/>
    </row>
    <row r="33" spans="1:78" x14ac:dyDescent="0.25">
      <c r="A33" s="26" t="s">
        <v>36</v>
      </c>
      <c r="B33" s="32">
        <v>1450</v>
      </c>
      <c r="C33" s="35">
        <f t="shared" si="5"/>
        <v>198.18</v>
      </c>
      <c r="D33" s="25">
        <f t="shared" si="0"/>
        <v>1251.82</v>
      </c>
      <c r="E33" s="12">
        <v>27.46</v>
      </c>
      <c r="F33" s="6">
        <v>0</v>
      </c>
      <c r="G33" s="6">
        <v>217.62</v>
      </c>
      <c r="H33" s="6">
        <v>0</v>
      </c>
      <c r="I33" s="6">
        <v>-37.9</v>
      </c>
      <c r="J33" s="6">
        <v>-9</v>
      </c>
      <c r="L33" s="26" t="s">
        <v>36</v>
      </c>
      <c r="M33" s="32">
        <v>350</v>
      </c>
      <c r="N33" s="35">
        <f t="shared" si="6"/>
        <v>195.95999999999998</v>
      </c>
      <c r="O33" s="25">
        <f t="shared" si="1"/>
        <v>154.04000000000002</v>
      </c>
      <c r="P33" s="12">
        <v>146</v>
      </c>
      <c r="Q33" s="6">
        <v>4.29</v>
      </c>
      <c r="R33" s="6" t="s">
        <v>49</v>
      </c>
      <c r="S33" s="6"/>
      <c r="T33" s="6" t="s">
        <v>49</v>
      </c>
      <c r="U33" s="6" t="s">
        <v>49</v>
      </c>
      <c r="V33" s="6"/>
      <c r="W33" s="6" t="s">
        <v>49</v>
      </c>
      <c r="X33" s="6"/>
      <c r="Y33" s="6"/>
      <c r="Z33" s="6" t="s">
        <v>49</v>
      </c>
      <c r="AA33" s="6">
        <v>45.67</v>
      </c>
      <c r="AC33" s="26" t="s">
        <v>36</v>
      </c>
      <c r="AD33" s="32">
        <v>350</v>
      </c>
      <c r="AE33" s="35">
        <f t="shared" si="11"/>
        <v>176</v>
      </c>
      <c r="AF33" s="25">
        <f t="shared" si="2"/>
        <v>174</v>
      </c>
      <c r="AG33" s="12">
        <v>118</v>
      </c>
      <c r="AH33" s="6"/>
      <c r="AI33" s="6" t="s">
        <v>49</v>
      </c>
      <c r="AJ33" s="6"/>
      <c r="AK33" s="6" t="s">
        <v>49</v>
      </c>
      <c r="AL33" s="6" t="s">
        <v>49</v>
      </c>
      <c r="AM33" s="6"/>
      <c r="AN33" s="6" t="s">
        <v>49</v>
      </c>
      <c r="AO33" s="6"/>
      <c r="AP33" s="6">
        <v>58</v>
      </c>
      <c r="AQ33" s="6" t="s">
        <v>49</v>
      </c>
      <c r="AR33" s="6" t="s">
        <v>49</v>
      </c>
      <c r="AT33" s="26" t="s">
        <v>36</v>
      </c>
      <c r="AU33" s="32">
        <v>400</v>
      </c>
      <c r="AV33" s="35">
        <f t="shared" si="3"/>
        <v>384.31</v>
      </c>
      <c r="AW33" s="25">
        <f t="shared" si="10"/>
        <v>15.689999999999998</v>
      </c>
      <c r="AX33" s="12"/>
      <c r="AY33" s="6"/>
      <c r="AZ33" s="6">
        <v>148.11000000000001</v>
      </c>
      <c r="BA33" s="6"/>
      <c r="BB33" s="6">
        <v>236.2</v>
      </c>
      <c r="BC33" s="6" t="s">
        <v>49</v>
      </c>
      <c r="BD33" s="6"/>
      <c r="BE33" s="6" t="s">
        <v>49</v>
      </c>
      <c r="BF33" s="6"/>
      <c r="BG33" s="6"/>
      <c r="BH33" s="6" t="s">
        <v>49</v>
      </c>
      <c r="BI33" s="6" t="s">
        <v>49</v>
      </c>
      <c r="BK33" s="26" t="s">
        <v>36</v>
      </c>
      <c r="BL33" s="32">
        <v>800</v>
      </c>
      <c r="BM33" s="35">
        <f t="shared" si="8"/>
        <v>300.78999999999996</v>
      </c>
      <c r="BN33" s="25">
        <f>SUM(BL33-BM33)</f>
        <v>499.21000000000004</v>
      </c>
      <c r="BO33" s="12"/>
      <c r="BP33" s="6"/>
      <c r="BQ33" s="6"/>
      <c r="BR33" s="6"/>
      <c r="BS33" s="6"/>
      <c r="BT33" s="6">
        <v>48.29</v>
      </c>
      <c r="BU33" s="6"/>
      <c r="BV33" s="6">
        <v>126.07</v>
      </c>
      <c r="BW33" s="6"/>
      <c r="BX33" s="6"/>
      <c r="BY33" s="6">
        <v>53</v>
      </c>
      <c r="BZ33" s="6">
        <v>73.430000000000007</v>
      </c>
    </row>
    <row r="34" spans="1:78" x14ac:dyDescent="0.25">
      <c r="A34" s="26" t="s">
        <v>37</v>
      </c>
      <c r="B34" s="32">
        <v>400</v>
      </c>
      <c r="C34" s="35">
        <f t="shared" si="5"/>
        <v>8.5</v>
      </c>
      <c r="D34" s="25">
        <f t="shared" si="0"/>
        <v>391.5</v>
      </c>
      <c r="E34" s="12">
        <v>0</v>
      </c>
      <c r="F34" s="6">
        <v>0</v>
      </c>
      <c r="G34" s="6">
        <v>8.5</v>
      </c>
      <c r="H34" s="6">
        <v>0</v>
      </c>
      <c r="I34" s="6">
        <v>0</v>
      </c>
      <c r="J34" s="6">
        <v>0</v>
      </c>
      <c r="L34" s="26" t="s">
        <v>37</v>
      </c>
      <c r="M34" s="32">
        <v>400</v>
      </c>
      <c r="N34" s="35">
        <f t="shared" si="6"/>
        <v>418.15</v>
      </c>
      <c r="O34" s="25">
        <f t="shared" si="1"/>
        <v>-18.149999999999977</v>
      </c>
      <c r="P34" s="13"/>
      <c r="Q34" s="7"/>
      <c r="R34" s="7"/>
      <c r="S34" s="7"/>
      <c r="T34" s="7"/>
      <c r="U34" s="5" t="s">
        <v>49</v>
      </c>
      <c r="V34" s="5" t="s">
        <v>49</v>
      </c>
      <c r="W34" s="5">
        <v>130</v>
      </c>
      <c r="X34" s="7" t="s">
        <v>49</v>
      </c>
      <c r="Y34" s="5">
        <v>288.14999999999998</v>
      </c>
      <c r="Z34" s="5" t="s">
        <v>49</v>
      </c>
      <c r="AA34" s="5" t="s">
        <v>49</v>
      </c>
      <c r="AC34" s="26" t="s">
        <v>37</v>
      </c>
      <c r="AD34" s="32">
        <v>400</v>
      </c>
      <c r="AE34" s="35">
        <f t="shared" si="11"/>
        <v>403.02</v>
      </c>
      <c r="AF34" s="25">
        <f t="shared" si="2"/>
        <v>-3.0199999999999818</v>
      </c>
      <c r="AG34" s="13"/>
      <c r="AH34" s="7"/>
      <c r="AI34" s="7"/>
      <c r="AJ34" s="7"/>
      <c r="AK34" s="7"/>
      <c r="AL34" s="5" t="s">
        <v>49</v>
      </c>
      <c r="AM34" s="5" t="s">
        <v>49</v>
      </c>
      <c r="AN34" s="5" t="s">
        <v>49</v>
      </c>
      <c r="AO34" s="7" t="s">
        <v>49</v>
      </c>
      <c r="AP34" s="5">
        <v>130</v>
      </c>
      <c r="AQ34" s="5">
        <v>237.94</v>
      </c>
      <c r="AR34" s="5">
        <v>35.08</v>
      </c>
      <c r="AT34" s="26" t="s">
        <v>37</v>
      </c>
      <c r="AU34" s="32">
        <v>400</v>
      </c>
      <c r="AV34" s="35">
        <f t="shared" si="3"/>
        <v>400.2</v>
      </c>
      <c r="AW34" s="25">
        <f t="shared" si="10"/>
        <v>-0.19999999999998863</v>
      </c>
      <c r="AX34" s="13"/>
      <c r="AY34" s="7"/>
      <c r="AZ34" s="7"/>
      <c r="BA34" s="7"/>
      <c r="BB34" s="7"/>
      <c r="BC34" s="5">
        <v>8.5</v>
      </c>
      <c r="BD34" s="5">
        <v>130</v>
      </c>
      <c r="BE34" s="5" t="s">
        <v>49</v>
      </c>
      <c r="BF34" s="7" t="s">
        <v>49</v>
      </c>
      <c r="BG34" s="5">
        <v>229.94</v>
      </c>
      <c r="BH34" s="5" t="s">
        <v>49</v>
      </c>
      <c r="BI34" s="5">
        <v>31.76</v>
      </c>
      <c r="BK34" s="26" t="s">
        <v>37</v>
      </c>
      <c r="BL34" s="32">
        <v>300</v>
      </c>
      <c r="BM34" s="35">
        <f t="shared" si="8"/>
        <v>381.48999999999995</v>
      </c>
      <c r="BN34" s="25">
        <f>SUM(BL34-BM34)</f>
        <v>-81.489999999999952</v>
      </c>
      <c r="BO34" s="13"/>
      <c r="BP34" s="7"/>
      <c r="BQ34" s="7"/>
      <c r="BR34" s="7"/>
      <c r="BS34" s="7"/>
      <c r="BT34" s="5"/>
      <c r="BU34" s="7"/>
      <c r="BV34" s="5">
        <v>120.6</v>
      </c>
      <c r="BW34" s="7"/>
      <c r="BX34" s="7"/>
      <c r="BY34" s="5">
        <v>225.94</v>
      </c>
      <c r="BZ34" s="5">
        <v>34.950000000000003</v>
      </c>
    </row>
    <row r="35" spans="1:78" x14ac:dyDescent="0.25">
      <c r="A35" s="26"/>
      <c r="B35" s="32"/>
      <c r="C35" s="35"/>
      <c r="D35" s="25"/>
      <c r="E35" s="12"/>
      <c r="F35" s="54"/>
      <c r="G35" s="54"/>
      <c r="H35" s="54"/>
      <c r="I35" s="54"/>
      <c r="J35" s="54"/>
      <c r="L35" s="26"/>
      <c r="M35" s="32"/>
      <c r="N35" s="35"/>
      <c r="O35" s="25"/>
      <c r="P35" s="13"/>
      <c r="Q35" s="13"/>
      <c r="R35" s="13"/>
      <c r="S35" s="13"/>
      <c r="T35" s="13"/>
      <c r="U35" s="12"/>
      <c r="V35" s="12"/>
      <c r="W35" s="12"/>
      <c r="X35" s="13"/>
      <c r="Y35" s="12"/>
      <c r="Z35" s="12"/>
      <c r="AA35" s="12"/>
      <c r="AC35" s="26"/>
      <c r="AD35" s="32"/>
      <c r="AE35" s="35"/>
      <c r="AF35" s="25"/>
      <c r="AG35" s="13"/>
      <c r="AH35" s="13"/>
      <c r="AI35" s="13"/>
      <c r="AJ35" s="13"/>
      <c r="AK35" s="13"/>
      <c r="AL35" s="12"/>
      <c r="AM35" s="12"/>
      <c r="AN35" s="12"/>
      <c r="AO35" s="13"/>
      <c r="AP35" s="12"/>
      <c r="AQ35" s="12"/>
      <c r="AR35" s="12"/>
      <c r="AT35" s="26"/>
      <c r="AU35" s="32"/>
      <c r="AV35" s="35"/>
      <c r="AW35" s="25"/>
      <c r="AX35" s="13"/>
      <c r="AY35" s="13"/>
      <c r="AZ35" s="13"/>
      <c r="BA35" s="13"/>
      <c r="BB35" s="13"/>
      <c r="BC35" s="12"/>
      <c r="BD35" s="12"/>
      <c r="BE35" s="12"/>
      <c r="BF35" s="13"/>
      <c r="BG35" s="12"/>
      <c r="BH35" s="12"/>
      <c r="BI35" s="12"/>
      <c r="BK35" s="26" t="s">
        <v>86</v>
      </c>
      <c r="BL35" s="32">
        <v>0</v>
      </c>
      <c r="BM35" s="35">
        <f t="shared" si="8"/>
        <v>0</v>
      </c>
      <c r="BN35" s="25">
        <f>SUM(BL35-BM35)</f>
        <v>0</v>
      </c>
      <c r="BO35" s="12">
        <v>1000</v>
      </c>
      <c r="BP35" s="6"/>
      <c r="BQ35" s="6"/>
      <c r="BR35" s="6"/>
      <c r="BS35" s="6"/>
      <c r="BT35" s="6">
        <v>-1000</v>
      </c>
      <c r="BU35" s="6"/>
      <c r="BV35" s="6"/>
      <c r="BW35" s="6"/>
      <c r="BX35" s="6"/>
      <c r="BY35" s="6"/>
      <c r="BZ35" s="6"/>
    </row>
    <row r="36" spans="1:78" x14ac:dyDescent="0.25">
      <c r="A36" s="26"/>
      <c r="B36" s="32"/>
      <c r="C36" s="35"/>
      <c r="D36" s="25"/>
      <c r="E36" s="12"/>
      <c r="F36" s="54"/>
      <c r="G36" s="54"/>
      <c r="H36" s="54"/>
      <c r="I36" s="54"/>
      <c r="J36" s="54"/>
      <c r="L36" s="26"/>
      <c r="M36" s="32"/>
      <c r="N36" s="35"/>
      <c r="O36" s="25"/>
      <c r="P36" s="13"/>
      <c r="Q36" s="13"/>
      <c r="R36" s="13"/>
      <c r="S36" s="13"/>
      <c r="T36" s="13"/>
      <c r="U36" s="12"/>
      <c r="V36" s="12"/>
      <c r="W36" s="12"/>
      <c r="X36" s="13"/>
      <c r="Y36" s="12"/>
      <c r="Z36" s="12"/>
      <c r="AA36" s="12"/>
      <c r="AC36" s="26"/>
      <c r="AD36" s="32"/>
      <c r="AE36" s="35"/>
      <c r="AF36" s="25"/>
      <c r="AG36" s="13"/>
      <c r="AH36" s="13"/>
      <c r="AI36" s="13"/>
      <c r="AJ36" s="13"/>
      <c r="AK36" s="13"/>
      <c r="AL36" s="12"/>
      <c r="AM36" s="12"/>
      <c r="AN36" s="12"/>
      <c r="AO36" s="13"/>
      <c r="AP36" s="12"/>
      <c r="AQ36" s="12"/>
      <c r="AR36" s="12"/>
      <c r="AT36" s="26"/>
      <c r="AU36" s="32"/>
      <c r="AV36" s="35"/>
      <c r="AW36" s="25"/>
      <c r="AX36" s="13"/>
      <c r="AY36" s="13"/>
      <c r="AZ36" s="13"/>
      <c r="BA36" s="13"/>
      <c r="BB36" s="13"/>
      <c r="BC36" s="12"/>
      <c r="BD36" s="12"/>
      <c r="BE36" s="12"/>
      <c r="BF36" s="13"/>
      <c r="BG36" s="12"/>
      <c r="BH36" s="12"/>
      <c r="BI36" s="12"/>
    </row>
    <row r="37" spans="1:78" x14ac:dyDescent="0.25">
      <c r="A37" s="27" t="s">
        <v>38</v>
      </c>
      <c r="B37" s="15">
        <f t="shared" ref="B37:J37" si="13">SUM(B7:B34)</f>
        <v>44125</v>
      </c>
      <c r="C37" s="15">
        <f t="shared" si="13"/>
        <v>10393.91</v>
      </c>
      <c r="D37" s="43">
        <f t="shared" si="13"/>
        <v>33731.089999999997</v>
      </c>
      <c r="E37" s="14">
        <f t="shared" si="13"/>
        <v>3666.67</v>
      </c>
      <c r="F37" s="14">
        <f t="shared" si="13"/>
        <v>498.4</v>
      </c>
      <c r="G37" s="14">
        <f t="shared" si="13"/>
        <v>2211.1</v>
      </c>
      <c r="H37" s="14">
        <f t="shared" si="13"/>
        <v>1393.0700000000002</v>
      </c>
      <c r="I37" s="14">
        <f t="shared" si="13"/>
        <v>2403.9</v>
      </c>
      <c r="J37" s="14">
        <f t="shared" si="13"/>
        <v>220.77</v>
      </c>
      <c r="L37" s="27" t="s">
        <v>38</v>
      </c>
      <c r="M37" s="15">
        <f t="shared" ref="M37:AA37" si="14">SUM(M7:M34)</f>
        <v>42225</v>
      </c>
      <c r="N37" s="15">
        <f t="shared" si="14"/>
        <v>20672.88</v>
      </c>
      <c r="O37" s="43">
        <f t="shared" si="14"/>
        <v>21552.119999999995</v>
      </c>
      <c r="P37" s="14">
        <f t="shared" si="14"/>
        <v>3413.0099999999998</v>
      </c>
      <c r="Q37" s="14">
        <f t="shared" si="14"/>
        <v>343.37</v>
      </c>
      <c r="R37" s="14">
        <f t="shared" si="14"/>
        <v>145.03</v>
      </c>
      <c r="S37" s="14">
        <f t="shared" si="14"/>
        <v>239.39</v>
      </c>
      <c r="T37" s="14">
        <f t="shared" si="14"/>
        <v>3886.44</v>
      </c>
      <c r="U37" s="14">
        <f t="shared" si="14"/>
        <v>90.03</v>
      </c>
      <c r="V37" s="14">
        <f t="shared" si="14"/>
        <v>41.6</v>
      </c>
      <c r="W37" s="14">
        <f t="shared" si="14"/>
        <v>201.73</v>
      </c>
      <c r="X37" s="14">
        <f t="shared" si="14"/>
        <v>6058.7300000000005</v>
      </c>
      <c r="Y37" s="14">
        <f t="shared" si="14"/>
        <v>2373.89</v>
      </c>
      <c r="Z37" s="14">
        <f t="shared" si="14"/>
        <v>2248.7199999999998</v>
      </c>
      <c r="AA37" s="14">
        <f t="shared" si="14"/>
        <v>1630.94</v>
      </c>
      <c r="AB37" s="40" t="s">
        <v>49</v>
      </c>
      <c r="AC37" s="27" t="s">
        <v>38</v>
      </c>
      <c r="AD37" s="15">
        <f t="shared" ref="AD37:AR37" si="15">SUM(AD7:AD34)</f>
        <v>41887.22</v>
      </c>
      <c r="AE37" s="15">
        <f t="shared" si="15"/>
        <v>23410.41</v>
      </c>
      <c r="AF37" s="43">
        <f t="shared" si="15"/>
        <v>18476.809999999998</v>
      </c>
      <c r="AG37" s="14">
        <f t="shared" si="15"/>
        <v>227.03</v>
      </c>
      <c r="AH37" s="14">
        <f t="shared" si="15"/>
        <v>93.59</v>
      </c>
      <c r="AI37" s="14">
        <f t="shared" si="15"/>
        <v>3239.48</v>
      </c>
      <c r="AJ37" s="14">
        <f t="shared" si="15"/>
        <v>330.79</v>
      </c>
      <c r="AK37" s="14">
        <f t="shared" si="15"/>
        <v>250.17000000000002</v>
      </c>
      <c r="AL37" s="14">
        <f t="shared" si="15"/>
        <v>778.07999999999993</v>
      </c>
      <c r="AM37" s="14">
        <f t="shared" si="15"/>
        <v>3928.83</v>
      </c>
      <c r="AN37" s="14">
        <f t="shared" si="15"/>
        <v>712.07</v>
      </c>
      <c r="AO37" s="14">
        <f t="shared" si="15"/>
        <v>3426.04</v>
      </c>
      <c r="AP37" s="14">
        <f t="shared" si="15"/>
        <v>5125.8900000000003</v>
      </c>
      <c r="AQ37" s="14">
        <f t="shared" si="15"/>
        <v>4915.8999999999996</v>
      </c>
      <c r="AR37" s="14">
        <f t="shared" si="15"/>
        <v>382.54</v>
      </c>
      <c r="AT37" s="27" t="s">
        <v>38</v>
      </c>
      <c r="AU37" s="15">
        <f t="shared" ref="AU37:BA37" si="16">SUM(AU7:AU34)</f>
        <v>41350</v>
      </c>
      <c r="AV37" s="15">
        <f t="shared" si="16"/>
        <v>17135.55</v>
      </c>
      <c r="AW37" s="43">
        <f t="shared" si="16"/>
        <v>24214.449999999997</v>
      </c>
      <c r="AX37" s="14">
        <f t="shared" si="16"/>
        <v>153.28</v>
      </c>
      <c r="AY37" s="14">
        <f t="shared" si="16"/>
        <v>3752.75</v>
      </c>
      <c r="AZ37" s="14">
        <f t="shared" si="16"/>
        <v>149.81</v>
      </c>
      <c r="BA37" s="14">
        <f t="shared" si="16"/>
        <v>-271.3</v>
      </c>
      <c r="BB37" s="14">
        <f>SUM(BB12:BB34)</f>
        <v>1836.5500000000002</v>
      </c>
      <c r="BC37" s="14">
        <f t="shared" ref="BC37:BI37" si="17">SUM(BC7:BC34)</f>
        <v>3779.79</v>
      </c>
      <c r="BD37" s="14">
        <f t="shared" si="17"/>
        <v>894.82999999999993</v>
      </c>
      <c r="BE37" s="14">
        <f t="shared" si="17"/>
        <v>32</v>
      </c>
      <c r="BF37" s="14">
        <f t="shared" si="17"/>
        <v>2536.85</v>
      </c>
      <c r="BG37" s="14">
        <f t="shared" si="17"/>
        <v>2899.84</v>
      </c>
      <c r="BH37" s="14">
        <f t="shared" si="17"/>
        <v>785.8</v>
      </c>
      <c r="BI37" s="14">
        <f t="shared" si="17"/>
        <v>585.35000000000014</v>
      </c>
      <c r="BK37" s="27" t="s">
        <v>38</v>
      </c>
      <c r="BL37" s="15">
        <f t="shared" ref="BL37:BZ37" si="18">SUM(BL7:BL35)</f>
        <v>44464.87</v>
      </c>
      <c r="BM37" s="15">
        <f t="shared" si="18"/>
        <v>25960.390000000003</v>
      </c>
      <c r="BN37" s="43">
        <f t="shared" si="18"/>
        <v>18504.48</v>
      </c>
      <c r="BO37" s="14">
        <f t="shared" si="18"/>
        <v>1573.76</v>
      </c>
      <c r="BP37" s="14">
        <f t="shared" si="18"/>
        <v>289.8</v>
      </c>
      <c r="BQ37" s="14">
        <f t="shared" si="18"/>
        <v>7927.85</v>
      </c>
      <c r="BR37" s="14">
        <f t="shared" si="18"/>
        <v>2050.4499999999998</v>
      </c>
      <c r="BS37" s="14">
        <f t="shared" si="18"/>
        <v>2766.88</v>
      </c>
      <c r="BT37" s="14">
        <f t="shared" si="18"/>
        <v>1239.8499999999999</v>
      </c>
      <c r="BU37" s="14">
        <f t="shared" si="18"/>
        <v>284.5</v>
      </c>
      <c r="BV37" s="14">
        <f t="shared" si="18"/>
        <v>823.57</v>
      </c>
      <c r="BW37" s="14">
        <f t="shared" si="18"/>
        <v>2970.4</v>
      </c>
      <c r="BX37" s="14">
        <f t="shared" si="18"/>
        <v>3608.8599999999997</v>
      </c>
      <c r="BY37" s="14">
        <f t="shared" si="18"/>
        <v>509.25</v>
      </c>
      <c r="BZ37" s="14">
        <f t="shared" si="18"/>
        <v>1915.2200000000003</v>
      </c>
    </row>
    <row r="38" spans="1:78" x14ac:dyDescent="0.25">
      <c r="A38" s="28" t="s">
        <v>47</v>
      </c>
      <c r="B38" s="32"/>
      <c r="C38" s="35"/>
      <c r="D38" s="25"/>
      <c r="E38" s="12"/>
      <c r="F38" s="6"/>
      <c r="G38" s="6"/>
      <c r="H38" s="6"/>
      <c r="I38" s="6"/>
      <c r="J38" s="6"/>
      <c r="L38" s="28" t="s">
        <v>47</v>
      </c>
      <c r="M38" s="32"/>
      <c r="N38" s="35"/>
      <c r="O38" s="25"/>
      <c r="P38" s="12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C38" s="28" t="s">
        <v>47</v>
      </c>
      <c r="AD38" s="32"/>
      <c r="AE38" s="35"/>
      <c r="AF38" s="25"/>
      <c r="AG38" s="12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T38" s="28" t="s">
        <v>47</v>
      </c>
      <c r="AU38" s="32"/>
      <c r="AV38" s="35"/>
      <c r="AW38" s="25"/>
      <c r="AX38" s="12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K38" s="28" t="s">
        <v>47</v>
      </c>
      <c r="BL38" s="32"/>
      <c r="BM38" s="35"/>
      <c r="BN38" s="25"/>
      <c r="BO38" s="12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</row>
    <row r="39" spans="1:78" x14ac:dyDescent="0.25">
      <c r="A39" s="41" t="s">
        <v>54</v>
      </c>
      <c r="B39" s="32">
        <v>5000</v>
      </c>
      <c r="C39" s="35">
        <f t="shared" ref="C39:C42" si="19">SUM(E39:J39)</f>
        <v>5000</v>
      </c>
      <c r="D39" s="25">
        <f>SUM(B39-C39)</f>
        <v>0</v>
      </c>
      <c r="E39" s="12"/>
      <c r="F39" s="6"/>
      <c r="G39" s="6"/>
      <c r="H39" s="6"/>
      <c r="I39" s="6"/>
      <c r="J39" s="6">
        <v>5000</v>
      </c>
      <c r="L39" s="41" t="s">
        <v>54</v>
      </c>
      <c r="M39" s="32">
        <v>5000</v>
      </c>
      <c r="N39" s="35">
        <f t="shared" ref="N39:N43" si="20">SUM(P39:AA39)</f>
        <v>5000</v>
      </c>
      <c r="O39" s="25">
        <f>SUM(M39-N39)</f>
        <v>0</v>
      </c>
      <c r="P39" s="12"/>
      <c r="Q39" s="6"/>
      <c r="R39" s="6"/>
      <c r="S39" s="6"/>
      <c r="T39" s="6">
        <v>5000</v>
      </c>
      <c r="U39" s="6"/>
      <c r="V39" s="6"/>
      <c r="W39" s="6"/>
      <c r="X39" s="6"/>
      <c r="Y39" s="6" t="s">
        <v>49</v>
      </c>
      <c r="Z39" s="6"/>
      <c r="AA39" s="6" t="s">
        <v>49</v>
      </c>
      <c r="AC39" s="41" t="s">
        <v>54</v>
      </c>
      <c r="AD39" s="32">
        <v>5000</v>
      </c>
      <c r="AE39" s="35">
        <f>SUM(AG39:AR39)</f>
        <v>5000</v>
      </c>
      <c r="AF39" s="47">
        <f>SUM(AD39-AE39)</f>
        <v>0</v>
      </c>
      <c r="AG39" s="12"/>
      <c r="AH39" s="6"/>
      <c r="AI39" s="6"/>
      <c r="AJ39" s="6"/>
      <c r="AK39" s="6"/>
      <c r="AL39" s="6"/>
      <c r="AM39" s="6"/>
      <c r="AN39" s="6"/>
      <c r="AO39" s="6">
        <v>5000</v>
      </c>
      <c r="AP39" s="6" t="s">
        <v>49</v>
      </c>
      <c r="AQ39" s="6"/>
      <c r="AR39" s="6" t="s">
        <v>49</v>
      </c>
      <c r="AT39" s="26" t="s">
        <v>95</v>
      </c>
      <c r="AU39" s="32">
        <v>5000</v>
      </c>
      <c r="AV39" s="35">
        <f t="shared" ref="AV39:AV43" si="21">SUM(AX39:BI39)</f>
        <v>5000</v>
      </c>
      <c r="AW39" s="25">
        <f>SUM(AU39-AV39)</f>
        <v>0</v>
      </c>
      <c r="AX39" s="12"/>
      <c r="AY39" s="6"/>
      <c r="AZ39" s="6"/>
      <c r="BA39" s="6"/>
      <c r="BB39" s="6"/>
      <c r="BC39" s="6"/>
      <c r="BD39" s="6"/>
      <c r="BE39" s="6"/>
      <c r="BF39" s="6"/>
      <c r="BG39" s="6" t="s">
        <v>49</v>
      </c>
      <c r="BH39" s="6"/>
      <c r="BI39" s="6">
        <v>5000</v>
      </c>
      <c r="BK39" s="26" t="s">
        <v>95</v>
      </c>
      <c r="BL39" s="32">
        <v>5000</v>
      </c>
      <c r="BM39" s="35">
        <f t="shared" ref="BM39:BM43" si="22">SUM(BO39:BZ39)</f>
        <v>5000</v>
      </c>
      <c r="BN39" s="25">
        <f t="shared" ref="BN39" si="23">SUM(BL39-BM39)</f>
        <v>0</v>
      </c>
      <c r="BO39" s="12"/>
      <c r="BP39" s="6"/>
      <c r="BQ39" s="6"/>
      <c r="BR39" s="6"/>
      <c r="BS39" s="6"/>
      <c r="BT39" s="6"/>
      <c r="BU39" s="6"/>
      <c r="BV39" s="6"/>
      <c r="BW39" s="6"/>
      <c r="BX39" s="6">
        <v>5000</v>
      </c>
      <c r="BY39" s="6"/>
      <c r="BZ39" s="6"/>
    </row>
    <row r="40" spans="1:78" x14ac:dyDescent="0.25">
      <c r="A40" s="26" t="s">
        <v>67</v>
      </c>
      <c r="B40" s="32">
        <v>2000</v>
      </c>
      <c r="C40" s="35">
        <f t="shared" si="19"/>
        <v>5170</v>
      </c>
      <c r="D40" s="25">
        <f>SUM(B40-C40)</f>
        <v>-3170</v>
      </c>
      <c r="E40" s="12">
        <v>170</v>
      </c>
      <c r="F40" s="6"/>
      <c r="G40" s="6"/>
      <c r="H40" s="6"/>
      <c r="I40" s="6">
        <v>5000</v>
      </c>
      <c r="J40" s="6"/>
      <c r="L40" s="26" t="s">
        <v>67</v>
      </c>
      <c r="M40" s="32">
        <v>2000</v>
      </c>
      <c r="N40" s="35">
        <f t="shared" si="20"/>
        <v>1611</v>
      </c>
      <c r="O40" s="25">
        <f>SUM(M40-N40)</f>
        <v>389</v>
      </c>
      <c r="P40" s="12"/>
      <c r="Q40" s="6" t="s">
        <v>49</v>
      </c>
      <c r="R40" s="6">
        <v>303.75</v>
      </c>
      <c r="S40" s="6" t="s">
        <v>49</v>
      </c>
      <c r="T40" s="6"/>
      <c r="U40" s="6">
        <v>1216.25</v>
      </c>
      <c r="V40" s="6">
        <v>91</v>
      </c>
      <c r="W40" s="6"/>
      <c r="X40" s="6"/>
      <c r="Y40" s="6"/>
      <c r="Z40" s="6"/>
      <c r="AA40" s="6"/>
      <c r="AC40" s="26" t="s">
        <v>62</v>
      </c>
      <c r="AD40" s="32">
        <v>2000</v>
      </c>
      <c r="AE40" s="35">
        <f>SUM(AG40:AR40)</f>
        <v>255.79000000000002</v>
      </c>
      <c r="AF40" s="47">
        <f>SUM(AD40-AE40)</f>
        <v>1744.21</v>
      </c>
      <c r="AG40" s="12"/>
      <c r="AH40" s="6" t="s">
        <v>49</v>
      </c>
      <c r="AI40" s="6"/>
      <c r="AJ40" s="6" t="s">
        <v>49</v>
      </c>
      <c r="AK40" s="6"/>
      <c r="AL40" s="6">
        <v>95.79</v>
      </c>
      <c r="AM40" s="6">
        <v>160</v>
      </c>
      <c r="AN40" s="6"/>
      <c r="AO40" s="6" t="s">
        <v>49</v>
      </c>
      <c r="AP40" s="6"/>
      <c r="AQ40" s="6" t="s">
        <v>49</v>
      </c>
      <c r="AR40" s="6"/>
      <c r="AT40" s="26" t="s">
        <v>67</v>
      </c>
      <c r="AU40" s="32">
        <v>2000</v>
      </c>
      <c r="AV40" s="35">
        <f t="shared" si="21"/>
        <v>2000</v>
      </c>
      <c r="AW40" s="25">
        <f>SUM(AU40-AV40)</f>
        <v>0</v>
      </c>
      <c r="AX40" s="12"/>
      <c r="AY40" s="6">
        <v>2000</v>
      </c>
      <c r="AZ40" s="6"/>
      <c r="BA40" s="6" t="s">
        <v>49</v>
      </c>
      <c r="BB40" s="6"/>
      <c r="BC40" s="6"/>
      <c r="BD40" s="6"/>
      <c r="BE40" s="6"/>
      <c r="BF40" s="6"/>
      <c r="BG40" s="6"/>
      <c r="BH40" s="6"/>
      <c r="BI40" s="6"/>
      <c r="BK40" s="26" t="s">
        <v>67</v>
      </c>
      <c r="BL40" s="32">
        <v>2000</v>
      </c>
      <c r="BM40" s="35">
        <f t="shared" si="22"/>
        <v>2000</v>
      </c>
      <c r="BN40" s="25">
        <f>SUM(BL40-BM40)</f>
        <v>0</v>
      </c>
      <c r="BO40" s="12"/>
      <c r="BP40" s="6"/>
      <c r="BQ40" s="6"/>
      <c r="BR40" s="6">
        <v>2000</v>
      </c>
      <c r="BS40" s="6"/>
      <c r="BT40" s="6"/>
      <c r="BU40" s="6"/>
      <c r="BV40" s="6"/>
      <c r="BW40" s="6"/>
      <c r="BX40" s="6"/>
      <c r="BY40" s="6"/>
      <c r="BZ40" s="6"/>
    </row>
    <row r="41" spans="1:78" x14ac:dyDescent="0.25">
      <c r="A41" s="26" t="s">
        <v>68</v>
      </c>
      <c r="B41" s="32">
        <v>2000</v>
      </c>
      <c r="C41" s="35">
        <f t="shared" si="19"/>
        <v>170</v>
      </c>
      <c r="D41" s="25">
        <f>SUM(B41-C41)</f>
        <v>1830</v>
      </c>
      <c r="E41" s="12">
        <v>170</v>
      </c>
      <c r="F41" s="6"/>
      <c r="G41" s="6"/>
      <c r="H41" s="6"/>
      <c r="I41" s="6"/>
      <c r="J41" s="6"/>
      <c r="L41" s="26" t="s">
        <v>68</v>
      </c>
      <c r="M41" s="32">
        <v>2000</v>
      </c>
      <c r="N41" s="35">
        <f t="shared" si="20"/>
        <v>2000</v>
      </c>
      <c r="O41" s="25">
        <f>SUM(M41-N41)</f>
        <v>0</v>
      </c>
      <c r="P41" s="12"/>
      <c r="Q41" s="6"/>
      <c r="R41" s="6"/>
      <c r="S41" s="6"/>
      <c r="T41" s="6"/>
      <c r="U41" s="6"/>
      <c r="V41" s="6"/>
      <c r="W41" s="6"/>
      <c r="X41" s="6">
        <v>900.63</v>
      </c>
      <c r="Y41" s="6">
        <v>1099.3699999999999</v>
      </c>
      <c r="Z41" s="6"/>
      <c r="AA41" s="6"/>
      <c r="AC41" s="26" t="s">
        <v>63</v>
      </c>
      <c r="AD41" s="32">
        <v>2000</v>
      </c>
      <c r="AE41" s="35">
        <f>SUM(AG41:AR41)</f>
        <v>1798.75</v>
      </c>
      <c r="AF41" s="47">
        <f>SUM(AD41-AE41)</f>
        <v>201.25</v>
      </c>
      <c r="AG41" s="12"/>
      <c r="AH41" s="6"/>
      <c r="AI41" s="6"/>
      <c r="AJ41" s="6"/>
      <c r="AK41" s="6"/>
      <c r="AL41" s="6"/>
      <c r="AM41" s="6"/>
      <c r="AN41" s="6"/>
      <c r="AO41" s="6">
        <v>303.75</v>
      </c>
      <c r="AP41" s="6"/>
      <c r="AQ41" s="6">
        <v>1495</v>
      </c>
      <c r="AR41" s="6"/>
      <c r="AT41" s="26" t="s">
        <v>68</v>
      </c>
      <c r="AU41" s="32">
        <v>2000</v>
      </c>
      <c r="AV41" s="35">
        <f t="shared" si="21"/>
        <v>0</v>
      </c>
      <c r="AW41" s="25">
        <f>SUM(AU41-AV41)</f>
        <v>2000</v>
      </c>
      <c r="AX41" s="12"/>
      <c r="AY41" s="6"/>
      <c r="AZ41" s="6"/>
      <c r="BA41" s="6"/>
      <c r="BB41" s="6"/>
      <c r="BC41" s="6"/>
      <c r="BD41" s="6"/>
      <c r="BE41" s="6"/>
      <c r="BF41" s="6" t="s">
        <v>49</v>
      </c>
      <c r="BG41" s="6"/>
      <c r="BH41" s="6"/>
      <c r="BI41" s="6"/>
      <c r="BK41" s="26" t="s">
        <v>68</v>
      </c>
      <c r="BL41" s="32">
        <v>2000</v>
      </c>
      <c r="BM41" s="35">
        <f t="shared" si="22"/>
        <v>2000</v>
      </c>
      <c r="BN41" s="25">
        <f>SUM(BL41-BM41)</f>
        <v>0</v>
      </c>
      <c r="BO41" s="12"/>
      <c r="BP41" s="6"/>
      <c r="BQ41" s="6"/>
      <c r="BR41" s="6"/>
      <c r="BS41" s="6"/>
      <c r="BT41" s="6"/>
      <c r="BU41" s="6"/>
      <c r="BV41" s="6"/>
      <c r="BW41" s="6">
        <v>2000</v>
      </c>
      <c r="BX41" s="6"/>
      <c r="BY41" s="6"/>
      <c r="BZ41" s="6"/>
    </row>
    <row r="42" spans="1:78" x14ac:dyDescent="0.25">
      <c r="A42" s="26" t="s">
        <v>46</v>
      </c>
      <c r="B42" s="32">
        <v>2200</v>
      </c>
      <c r="C42" s="35">
        <f t="shared" si="19"/>
        <v>0</v>
      </c>
      <c r="D42" s="25">
        <f>SUM(B42-C42)</f>
        <v>2200</v>
      </c>
      <c r="E42" s="12"/>
      <c r="F42" s="6"/>
      <c r="G42" s="6"/>
      <c r="H42" s="6"/>
      <c r="I42" s="6"/>
      <c r="J42" s="6"/>
      <c r="L42" s="26" t="s">
        <v>46</v>
      </c>
      <c r="M42" s="32">
        <v>2200</v>
      </c>
      <c r="N42" s="35">
        <f t="shared" si="20"/>
        <v>0</v>
      </c>
      <c r="O42" s="25">
        <f>SUM(M42-N42)</f>
        <v>2200</v>
      </c>
      <c r="P42" s="12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C42" s="26" t="s">
        <v>46</v>
      </c>
      <c r="AD42" s="32">
        <v>2200</v>
      </c>
      <c r="AE42" s="35">
        <v>0</v>
      </c>
      <c r="AF42" s="25">
        <f>SUM(AD42-AE42)</f>
        <v>2200</v>
      </c>
      <c r="AG42" s="12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T42" s="26" t="s">
        <v>46</v>
      </c>
      <c r="AU42" s="32">
        <v>2200</v>
      </c>
      <c r="AV42" s="35">
        <f t="shared" si="21"/>
        <v>0</v>
      </c>
      <c r="AW42" s="25">
        <f>SUM(AU42-AV42)</f>
        <v>2200</v>
      </c>
      <c r="AX42" s="12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K42" s="26" t="s">
        <v>46</v>
      </c>
      <c r="BL42" s="32">
        <v>2200</v>
      </c>
      <c r="BM42" s="35">
        <f t="shared" si="22"/>
        <v>0</v>
      </c>
      <c r="BN42" s="25">
        <f>SUM(BL42-BM42)</f>
        <v>2200</v>
      </c>
      <c r="BO42" s="12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</row>
    <row r="43" spans="1:78" x14ac:dyDescent="0.25">
      <c r="A43" s="26" t="s">
        <v>39</v>
      </c>
      <c r="B43" s="32">
        <v>2500</v>
      </c>
      <c r="C43" s="35">
        <f>SUM(E45:M45)</f>
        <v>0</v>
      </c>
      <c r="D43" s="25">
        <f>SUM(B43-C43)</f>
        <v>2500</v>
      </c>
      <c r="E43" s="12"/>
      <c r="F43" s="6"/>
      <c r="G43" s="6"/>
      <c r="H43" s="6"/>
      <c r="I43" s="6"/>
      <c r="J43" s="6"/>
      <c r="L43" s="26" t="s">
        <v>39</v>
      </c>
      <c r="M43" s="32">
        <v>2500</v>
      </c>
      <c r="N43" s="35">
        <f t="shared" si="20"/>
        <v>0</v>
      </c>
      <c r="O43" s="25">
        <f>SUM(M43-N43)</f>
        <v>2500</v>
      </c>
      <c r="P43" s="12"/>
      <c r="Q43" s="6"/>
      <c r="R43" s="6"/>
      <c r="S43" s="6" t="s">
        <v>49</v>
      </c>
      <c r="T43" s="6"/>
      <c r="U43" s="6"/>
      <c r="V43" s="6"/>
      <c r="W43" s="6"/>
      <c r="X43" s="6"/>
      <c r="Y43" s="6"/>
      <c r="Z43" s="6"/>
      <c r="AA43" s="6"/>
      <c r="AC43" s="26" t="s">
        <v>39</v>
      </c>
      <c r="AD43" s="32">
        <v>2500</v>
      </c>
      <c r="AE43" s="35">
        <v>0</v>
      </c>
      <c r="AF43" s="25">
        <f>SUM(AD43-AE43)</f>
        <v>2500</v>
      </c>
      <c r="AG43" s="12"/>
      <c r="AH43" s="6"/>
      <c r="AI43" s="6"/>
      <c r="AJ43" s="6" t="s">
        <v>49</v>
      </c>
      <c r="AK43" s="6"/>
      <c r="AL43" s="6"/>
      <c r="AM43" s="6"/>
      <c r="AN43" s="6"/>
      <c r="AO43" s="6"/>
      <c r="AP43" s="6"/>
      <c r="AQ43" s="6"/>
      <c r="AR43" s="6"/>
      <c r="AT43" s="26" t="s">
        <v>39</v>
      </c>
      <c r="AU43" s="32">
        <v>2500</v>
      </c>
      <c r="AV43" s="35">
        <f t="shared" si="21"/>
        <v>0</v>
      </c>
      <c r="AW43" s="25">
        <f>SUM(AU43-AV43)</f>
        <v>2500</v>
      </c>
      <c r="AX43" s="12"/>
      <c r="AY43" s="6"/>
      <c r="AZ43" s="6"/>
      <c r="BA43" s="6" t="s">
        <v>49</v>
      </c>
      <c r="BB43" s="6"/>
      <c r="BC43" s="6"/>
      <c r="BD43" s="6"/>
      <c r="BE43" s="6"/>
      <c r="BF43" s="6"/>
      <c r="BG43" s="6"/>
      <c r="BH43" s="6"/>
      <c r="BI43" s="6"/>
      <c r="BK43" s="26" t="s">
        <v>39</v>
      </c>
      <c r="BL43" s="32">
        <v>2500</v>
      </c>
      <c r="BM43" s="35">
        <f t="shared" si="22"/>
        <v>2500</v>
      </c>
      <c r="BN43" s="25">
        <f>SUM(BL43-BM43)</f>
        <v>0</v>
      </c>
      <c r="BO43" s="12"/>
      <c r="BP43" s="6"/>
      <c r="BQ43" s="6"/>
      <c r="BR43" s="6">
        <v>2500</v>
      </c>
      <c r="BS43" s="6"/>
      <c r="BT43" s="6"/>
      <c r="BU43" s="6"/>
      <c r="BV43" s="6"/>
      <c r="BW43" s="6"/>
      <c r="BX43" s="6"/>
      <c r="BY43" s="6"/>
      <c r="BZ43" s="6"/>
    </row>
    <row r="44" spans="1:78" ht="15.75" thickBot="1" x14ac:dyDescent="0.3">
      <c r="A44" s="27" t="s">
        <v>40</v>
      </c>
      <c r="B44" s="15">
        <f>SUM(B39:B43)</f>
        <v>13700</v>
      </c>
      <c r="C44" s="15">
        <f>SUM(C39:C43)</f>
        <v>10340</v>
      </c>
      <c r="D44" s="46">
        <f>SUM(D39:D43)</f>
        <v>3360</v>
      </c>
      <c r="E44" s="14">
        <f>SUM(E39:E43)</f>
        <v>340</v>
      </c>
      <c r="F44" s="14">
        <f t="shared" ref="F44:J44" si="24">SUM(F39:F43)</f>
        <v>0</v>
      </c>
      <c r="G44" s="14">
        <f t="shared" si="24"/>
        <v>0</v>
      </c>
      <c r="H44" s="14">
        <f t="shared" si="24"/>
        <v>0</v>
      </c>
      <c r="I44" s="14">
        <f t="shared" si="24"/>
        <v>5000</v>
      </c>
      <c r="J44" s="14">
        <f t="shared" si="24"/>
        <v>5000</v>
      </c>
      <c r="L44" s="27" t="s">
        <v>40</v>
      </c>
      <c r="M44" s="15">
        <f>SUM(M39:M43)</f>
        <v>13700</v>
      </c>
      <c r="N44" s="15">
        <f>SUM(N39:N43)</f>
        <v>8611</v>
      </c>
      <c r="O44" s="46">
        <f>SUM(O39:O43)</f>
        <v>5089</v>
      </c>
      <c r="P44" s="14">
        <f>SUM(P39:P43)</f>
        <v>0</v>
      </c>
      <c r="Q44" s="10">
        <f>SUM(Q39:Q43)</f>
        <v>0</v>
      </c>
      <c r="R44" s="10">
        <f t="shared" ref="R44:AA44" si="25">SUM(R39:R43)</f>
        <v>303.75</v>
      </c>
      <c r="S44" s="10">
        <f t="shared" si="25"/>
        <v>0</v>
      </c>
      <c r="T44" s="10">
        <f t="shared" si="25"/>
        <v>5000</v>
      </c>
      <c r="U44" s="10">
        <f t="shared" si="25"/>
        <v>1216.25</v>
      </c>
      <c r="V44" s="10">
        <f t="shared" si="25"/>
        <v>91</v>
      </c>
      <c r="W44" s="10">
        <f t="shared" si="25"/>
        <v>0</v>
      </c>
      <c r="X44" s="10">
        <f t="shared" si="25"/>
        <v>900.63</v>
      </c>
      <c r="Y44" s="10">
        <f t="shared" si="25"/>
        <v>1099.3699999999999</v>
      </c>
      <c r="Z44" s="10">
        <f t="shared" si="25"/>
        <v>0</v>
      </c>
      <c r="AA44" s="10">
        <f t="shared" si="25"/>
        <v>0</v>
      </c>
      <c r="AC44" s="27" t="s">
        <v>40</v>
      </c>
      <c r="AD44" s="44">
        <f>SUM(AD39:AD43)</f>
        <v>13700</v>
      </c>
      <c r="AE44" s="15">
        <f>SUM(AE39:AE43)</f>
        <v>7054.54</v>
      </c>
      <c r="AF44" s="46">
        <f>SUM(AF39:AF43)</f>
        <v>6645.46</v>
      </c>
      <c r="AG44" s="14">
        <f>SUM(AG39:AG43)</f>
        <v>0</v>
      </c>
      <c r="AH44" s="10">
        <f>SUM(AH39:AH43)</f>
        <v>0</v>
      </c>
      <c r="AI44" s="10">
        <f t="shared" ref="AI44:AR44" si="26">SUM(AI39:AI43)</f>
        <v>0</v>
      </c>
      <c r="AJ44" s="10">
        <f t="shared" si="26"/>
        <v>0</v>
      </c>
      <c r="AK44" s="10">
        <f t="shared" si="26"/>
        <v>0</v>
      </c>
      <c r="AL44" s="10">
        <f t="shared" si="26"/>
        <v>95.79</v>
      </c>
      <c r="AM44" s="10">
        <f t="shared" si="26"/>
        <v>160</v>
      </c>
      <c r="AN44" s="10">
        <f t="shared" si="26"/>
        <v>0</v>
      </c>
      <c r="AO44" s="10">
        <f t="shared" si="26"/>
        <v>5303.75</v>
      </c>
      <c r="AP44" s="10">
        <f t="shared" si="26"/>
        <v>0</v>
      </c>
      <c r="AQ44" s="10">
        <f t="shared" si="26"/>
        <v>1495</v>
      </c>
      <c r="AR44" s="10">
        <f t="shared" si="26"/>
        <v>0</v>
      </c>
      <c r="AT44" s="27" t="s">
        <v>40</v>
      </c>
      <c r="AU44" s="15">
        <f>SUM(AU39:AU43)</f>
        <v>13700</v>
      </c>
      <c r="AV44" s="15">
        <f>SUM(AV39:AV43)</f>
        <v>7000</v>
      </c>
      <c r="AW44" s="46">
        <f>SUM(AW39:AW43)</f>
        <v>6700</v>
      </c>
      <c r="AX44" s="14">
        <f>SUM(AX39:AX43)</f>
        <v>0</v>
      </c>
      <c r="AY44" s="10">
        <f>SUM(AY39:AY43)</f>
        <v>2000</v>
      </c>
      <c r="AZ44" s="10">
        <f t="shared" ref="AZ44:BI44" si="27">SUM(AZ39:AZ43)</f>
        <v>0</v>
      </c>
      <c r="BA44" s="10">
        <f t="shared" si="27"/>
        <v>0</v>
      </c>
      <c r="BB44" s="10">
        <f t="shared" si="27"/>
        <v>0</v>
      </c>
      <c r="BC44" s="10">
        <f t="shared" si="27"/>
        <v>0</v>
      </c>
      <c r="BD44" s="10">
        <f t="shared" si="27"/>
        <v>0</v>
      </c>
      <c r="BE44" s="10">
        <f t="shared" si="27"/>
        <v>0</v>
      </c>
      <c r="BF44" s="10">
        <f t="shared" si="27"/>
        <v>0</v>
      </c>
      <c r="BG44" s="10">
        <f t="shared" si="27"/>
        <v>0</v>
      </c>
      <c r="BH44" s="10">
        <f t="shared" si="27"/>
        <v>0</v>
      </c>
      <c r="BI44" s="10">
        <f t="shared" si="27"/>
        <v>5000</v>
      </c>
      <c r="BK44" s="27" t="s">
        <v>40</v>
      </c>
      <c r="BL44" s="15">
        <f>SUM(BL39:BL43)</f>
        <v>13700</v>
      </c>
      <c r="BM44" s="15">
        <f>SUM(BM39:BM43)</f>
        <v>11500</v>
      </c>
      <c r="BN44" s="46">
        <f>SUM(BN39:BN43)</f>
        <v>2200</v>
      </c>
      <c r="BO44" s="14">
        <f>SUM(BO39:BO43)</f>
        <v>0</v>
      </c>
      <c r="BP44" s="10">
        <f>SUM(BP39:BP43)</f>
        <v>0</v>
      </c>
      <c r="BQ44" s="10">
        <f t="shared" ref="BQ44:BZ44" si="28">SUM(BQ39:BQ43)</f>
        <v>0</v>
      </c>
      <c r="BR44" s="10">
        <f t="shared" si="28"/>
        <v>4500</v>
      </c>
      <c r="BS44" s="10">
        <f t="shared" si="28"/>
        <v>0</v>
      </c>
      <c r="BT44" s="10">
        <f t="shared" si="28"/>
        <v>0</v>
      </c>
      <c r="BU44" s="10">
        <f t="shared" si="28"/>
        <v>0</v>
      </c>
      <c r="BV44" s="10">
        <f t="shared" si="28"/>
        <v>0</v>
      </c>
      <c r="BW44" s="10">
        <f t="shared" si="28"/>
        <v>2000</v>
      </c>
      <c r="BX44" s="10">
        <f t="shared" si="28"/>
        <v>5000</v>
      </c>
      <c r="BY44" s="10">
        <f t="shared" si="28"/>
        <v>0</v>
      </c>
      <c r="BZ44" s="10">
        <f t="shared" si="28"/>
        <v>0</v>
      </c>
    </row>
    <row r="45" spans="1:78" ht="3.75" customHeight="1" x14ac:dyDescent="0.25">
      <c r="A45" s="29"/>
      <c r="B45" s="33"/>
      <c r="C45" s="22"/>
      <c r="D45" s="21"/>
      <c r="E45" s="9"/>
      <c r="F45" s="9"/>
      <c r="G45" s="9"/>
      <c r="H45" s="9"/>
      <c r="I45" s="9"/>
      <c r="J45" s="9"/>
      <c r="L45" s="29"/>
      <c r="M45" s="33"/>
      <c r="N45" s="22"/>
      <c r="O45" s="21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C45" s="29"/>
      <c r="AD45" s="33"/>
      <c r="AE45" s="22"/>
      <c r="AF45" s="21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T45" s="29"/>
      <c r="AU45" s="33"/>
      <c r="AV45" s="22"/>
      <c r="AW45" s="21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K45" s="29"/>
      <c r="BL45" s="33"/>
      <c r="BM45" s="22"/>
      <c r="BN45" s="21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</row>
    <row r="46" spans="1:78" s="19" customFormat="1" ht="21.75" customHeight="1" thickBot="1" x14ac:dyDescent="0.3">
      <c r="A46" s="30" t="s">
        <v>41</v>
      </c>
      <c r="B46" s="34">
        <f>B37+B44</f>
        <v>57825</v>
      </c>
      <c r="C46" s="34">
        <f>C37+C44</f>
        <v>20733.91</v>
      </c>
      <c r="D46" s="45">
        <f>D37+D44</f>
        <v>37091.089999999997</v>
      </c>
      <c r="E46" s="20">
        <f>E37+E44</f>
        <v>4006.67</v>
      </c>
      <c r="F46" s="20">
        <f t="shared" ref="F46:J46" si="29">F37+F44</f>
        <v>498.4</v>
      </c>
      <c r="G46" s="20">
        <f t="shared" si="29"/>
        <v>2211.1</v>
      </c>
      <c r="H46" s="20">
        <f t="shared" si="29"/>
        <v>1393.0700000000002</v>
      </c>
      <c r="I46" s="20">
        <f t="shared" si="29"/>
        <v>7403.9</v>
      </c>
      <c r="J46" s="20">
        <f t="shared" si="29"/>
        <v>5220.7700000000004</v>
      </c>
      <c r="L46" s="30" t="s">
        <v>41</v>
      </c>
      <c r="M46" s="34">
        <f t="shared" ref="M46" si="30">M37+M44</f>
        <v>55925</v>
      </c>
      <c r="N46" s="34">
        <f>N37+N44</f>
        <v>29283.88</v>
      </c>
      <c r="O46" s="45">
        <f>O37+O44</f>
        <v>26641.119999999995</v>
      </c>
      <c r="P46" s="20">
        <f t="shared" ref="P46:R46" si="31">SUM(P37+P44)</f>
        <v>3413.0099999999998</v>
      </c>
      <c r="Q46" s="20">
        <f t="shared" si="31"/>
        <v>343.37</v>
      </c>
      <c r="R46" s="20">
        <f t="shared" si="31"/>
        <v>448.78</v>
      </c>
      <c r="S46" s="20">
        <f>SUM(S37+S44)</f>
        <v>239.39</v>
      </c>
      <c r="T46" s="20">
        <f t="shared" ref="T46:AA46" si="32">SUM(T37+T44)</f>
        <v>8886.44</v>
      </c>
      <c r="U46" s="20">
        <f t="shared" si="32"/>
        <v>1306.28</v>
      </c>
      <c r="V46" s="20">
        <f t="shared" si="32"/>
        <v>132.6</v>
      </c>
      <c r="W46" s="20">
        <f t="shared" si="32"/>
        <v>201.73</v>
      </c>
      <c r="X46" s="20">
        <f t="shared" si="32"/>
        <v>6959.3600000000006</v>
      </c>
      <c r="Y46" s="20">
        <f t="shared" si="32"/>
        <v>3473.2599999999998</v>
      </c>
      <c r="Z46" s="20">
        <f t="shared" si="32"/>
        <v>2248.7199999999998</v>
      </c>
      <c r="AA46" s="20">
        <f t="shared" si="32"/>
        <v>1630.94</v>
      </c>
      <c r="AC46" s="30" t="s">
        <v>41</v>
      </c>
      <c r="AD46" s="34">
        <f t="shared" ref="AD46:AG46" si="33">AD37+AD44</f>
        <v>55587.22</v>
      </c>
      <c r="AE46" s="34">
        <f>AE37+AE44</f>
        <v>30464.95</v>
      </c>
      <c r="AF46" s="45">
        <f>AF37+AF44</f>
        <v>25122.269999999997</v>
      </c>
      <c r="AG46" s="20">
        <f t="shared" si="33"/>
        <v>227.03</v>
      </c>
      <c r="AH46" s="20">
        <f>SUM(AH37+AH44)</f>
        <v>93.59</v>
      </c>
      <c r="AI46" s="20">
        <f>SUM(AI37+AI44)</f>
        <v>3239.48</v>
      </c>
      <c r="AJ46" s="20">
        <f>SUM(AJ37+AJ44)</f>
        <v>330.79</v>
      </c>
      <c r="AK46" s="20">
        <f>SUM(AK37:AK44)</f>
        <v>250.17000000000002</v>
      </c>
      <c r="AL46" s="20">
        <f t="shared" ref="AL46:AQ46" si="34">SUM(AL37:AL43)</f>
        <v>873.86999999999989</v>
      </c>
      <c r="AM46" s="20">
        <f t="shared" si="34"/>
        <v>4088.83</v>
      </c>
      <c r="AN46" s="20">
        <f t="shared" si="34"/>
        <v>712.07</v>
      </c>
      <c r="AO46" s="20">
        <f t="shared" si="34"/>
        <v>8729.7900000000009</v>
      </c>
      <c r="AP46" s="20">
        <f t="shared" si="34"/>
        <v>5125.8900000000003</v>
      </c>
      <c r="AQ46" s="20">
        <f t="shared" si="34"/>
        <v>6410.9</v>
      </c>
      <c r="AR46" s="20">
        <f>SUM(AR37:AR43)</f>
        <v>382.54</v>
      </c>
      <c r="AT46" s="30" t="s">
        <v>41</v>
      </c>
      <c r="AU46" s="34">
        <f t="shared" ref="AU46:AX46" si="35">AU37+AU44</f>
        <v>55050</v>
      </c>
      <c r="AV46" s="34">
        <f>AV37+AV44</f>
        <v>24135.55</v>
      </c>
      <c r="AW46" s="45">
        <f>AW37+AW44</f>
        <v>30914.449999999997</v>
      </c>
      <c r="AX46" s="20">
        <f t="shared" si="35"/>
        <v>153.28</v>
      </c>
      <c r="AY46" s="20">
        <f>SUM(AY37+AY44)</f>
        <v>5752.75</v>
      </c>
      <c r="AZ46" s="20">
        <f>SUM(AZ37+AZ44)</f>
        <v>149.81</v>
      </c>
      <c r="BA46" s="20">
        <f>SUM(BA37+BA44)</f>
        <v>-271.3</v>
      </c>
      <c r="BB46" s="20">
        <f>SUM(BB37:BB44)</f>
        <v>1836.5500000000002</v>
      </c>
      <c r="BC46" s="20">
        <f t="shared" ref="BC46:BH46" si="36">SUM(BC37:BC43)</f>
        <v>3779.79</v>
      </c>
      <c r="BD46" s="20">
        <f t="shared" si="36"/>
        <v>894.82999999999993</v>
      </c>
      <c r="BE46" s="20">
        <f t="shared" si="36"/>
        <v>32</v>
      </c>
      <c r="BF46" s="20">
        <f t="shared" si="36"/>
        <v>2536.85</v>
      </c>
      <c r="BG46" s="20">
        <f t="shared" si="36"/>
        <v>2899.84</v>
      </c>
      <c r="BH46" s="20">
        <f t="shared" si="36"/>
        <v>785.8</v>
      </c>
      <c r="BI46" s="20">
        <f>SUM(BI37:BI43)</f>
        <v>5585.35</v>
      </c>
      <c r="BJ46"/>
      <c r="BK46" s="30" t="s">
        <v>41</v>
      </c>
      <c r="BL46" s="34">
        <f t="shared" ref="BL46:BZ46" si="37">BL37+BL44</f>
        <v>58164.87</v>
      </c>
      <c r="BM46" s="34">
        <f t="shared" si="37"/>
        <v>37460.39</v>
      </c>
      <c r="BN46" s="45">
        <f t="shared" si="37"/>
        <v>20704.48</v>
      </c>
      <c r="BO46" s="20">
        <f t="shared" si="37"/>
        <v>1573.76</v>
      </c>
      <c r="BP46" s="20">
        <f t="shared" si="37"/>
        <v>289.8</v>
      </c>
      <c r="BQ46" s="20">
        <f t="shared" si="37"/>
        <v>7927.85</v>
      </c>
      <c r="BR46" s="20">
        <f t="shared" si="37"/>
        <v>6550.45</v>
      </c>
      <c r="BS46" s="20">
        <f t="shared" si="37"/>
        <v>2766.88</v>
      </c>
      <c r="BT46" s="20">
        <f t="shared" si="37"/>
        <v>1239.8499999999999</v>
      </c>
      <c r="BU46" s="20">
        <f t="shared" si="37"/>
        <v>284.5</v>
      </c>
      <c r="BV46" s="20">
        <f t="shared" si="37"/>
        <v>823.57</v>
      </c>
      <c r="BW46" s="20">
        <f t="shared" si="37"/>
        <v>4970.3999999999996</v>
      </c>
      <c r="BX46" s="20">
        <f t="shared" si="37"/>
        <v>8608.86</v>
      </c>
      <c r="BY46" s="20">
        <f t="shared" si="37"/>
        <v>509.25</v>
      </c>
      <c r="BZ46" s="20">
        <f t="shared" si="37"/>
        <v>1915.2200000000003</v>
      </c>
    </row>
    <row r="47" spans="1:78" ht="15.75" thickTop="1" x14ac:dyDescent="0.25">
      <c r="M47" s="8"/>
      <c r="N47" s="2"/>
      <c r="O47" s="4"/>
      <c r="T47" s="3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</row>
    <row r="48" spans="1:78" x14ac:dyDescent="0.25">
      <c r="N48" s="2"/>
      <c r="Q48" s="2"/>
      <c r="BL48" s="8"/>
      <c r="BM48" s="2"/>
      <c r="BN48" s="4"/>
      <c r="BS48" s="3"/>
    </row>
    <row r="49" spans="13:13" x14ac:dyDescent="0.25">
      <c r="M49" t="s">
        <v>49</v>
      </c>
    </row>
  </sheetData>
  <mergeCells count="10">
    <mergeCell ref="BK4:BK5"/>
    <mergeCell ref="BL4:BZ4"/>
    <mergeCell ref="AU4:BI4"/>
    <mergeCell ref="A4:A5"/>
    <mergeCell ref="C4:J4"/>
    <mergeCell ref="L4:L5"/>
    <mergeCell ref="M4:AA4"/>
    <mergeCell ref="AC4:AC5"/>
    <mergeCell ref="AD4:AR4"/>
    <mergeCell ref="AT4:AT5"/>
  </mergeCells>
  <pageMargins left="0.7" right="0.7" top="0.75" bottom="0.75" header="0.3" footer="0.3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Proposed Budget</vt:lpstr>
      <vt:lpstr>Historical Trends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 AFG</dc:creator>
  <cp:lastModifiedBy>Stephanie Swenson</cp:lastModifiedBy>
  <cp:lastPrinted>2023-08-02T15:14:54Z</cp:lastPrinted>
  <dcterms:created xsi:type="dcterms:W3CDTF">2019-01-21T20:23:52Z</dcterms:created>
  <dcterms:modified xsi:type="dcterms:W3CDTF">2023-10-24T17:15:37Z</dcterms:modified>
</cp:coreProperties>
</file>